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21" windowWidth="15000" windowHeight="11040" activeTab="0"/>
  </bookViews>
  <sheets>
    <sheet name="25-Wh" sheetId="1" r:id="rId1"/>
    <sheet name="50-Wh" sheetId="2" r:id="rId2"/>
    <sheet name="Summary" sheetId="3" r:id="rId3"/>
  </sheets>
  <definedNames/>
  <calcPr calcMode="manual" fullCalcOnLoad="1" calcCompleted="0" calcOnSave="0" iterate="1" iterateCount="1000" iterateDelta="0.0001"/>
</workbook>
</file>

<file path=xl/comments1.xml><?xml version="1.0" encoding="utf-8"?>
<comments xmlns="http://schemas.openxmlformats.org/spreadsheetml/2006/main">
  <authors>
    <author>Harold J. Haskins</author>
  </authors>
  <commentList>
    <comment ref="J31" authorId="0">
      <text>
        <r>
          <rPr>
            <b/>
            <sz val="9"/>
            <rFont val="Geneva"/>
            <family val="0"/>
          </rPr>
          <t>New estimate of cruise power required for charge neutrality</t>
        </r>
      </text>
    </comment>
    <comment ref="J32" authorId="0">
      <text>
        <r>
          <rPr>
            <b/>
            <sz val="9"/>
            <rFont val="Geneva"/>
            <family val="0"/>
          </rPr>
          <t>Iteration stability factor</t>
        </r>
      </text>
    </comment>
    <comment ref="F16" authorId="0">
      <text>
        <r>
          <rPr>
            <b/>
            <sz val="9"/>
            <rFont val="Geneva"/>
            <family val="0"/>
          </rPr>
          <t>This cell is not an input.  It is locked.</t>
        </r>
      </text>
    </comment>
  </commentList>
</comments>
</file>

<file path=xl/comments2.xml><?xml version="1.0" encoding="utf-8"?>
<comments xmlns="http://schemas.openxmlformats.org/spreadsheetml/2006/main">
  <authors>
    <author>Harold J. Haskins</author>
  </authors>
  <commentList>
    <comment ref="J31" authorId="0">
      <text>
        <r>
          <rPr>
            <b/>
            <sz val="9"/>
            <rFont val="Geneva"/>
            <family val="0"/>
          </rPr>
          <t>New estimate of cruise power required for charge neutrality</t>
        </r>
      </text>
    </comment>
    <comment ref="J32" authorId="0">
      <text>
        <r>
          <rPr>
            <b/>
            <sz val="9"/>
            <rFont val="Geneva"/>
            <family val="0"/>
          </rPr>
          <t>Iteration stability factor</t>
        </r>
      </text>
    </comment>
    <comment ref="F16" authorId="0">
      <text>
        <r>
          <rPr>
            <b/>
            <sz val="9"/>
            <rFont val="Geneva"/>
            <family val="0"/>
          </rPr>
          <t>This cell is not an input.  It is locked.</t>
        </r>
      </text>
    </comment>
  </commentList>
</comments>
</file>

<file path=xl/sharedStrings.xml><?xml version="1.0" encoding="utf-8"?>
<sst xmlns="http://schemas.openxmlformats.org/spreadsheetml/2006/main" count="356" uniqueCount="110">
  <si>
    <t>Baseline Profile</t>
  </si>
  <si>
    <t>Avg. Heating Rate (W) =</t>
  </si>
  <si>
    <t>Weighting Factor =</t>
  </si>
  <si>
    <t>Throughput (MWh) =</t>
  </si>
  <si>
    <t>Test Cycles =</t>
  </si>
  <si>
    <t>ENG-OFF</t>
  </si>
  <si>
    <t xml:space="preserve"> Baseline Profile</t>
  </si>
  <si>
    <t>Energy(Wh) =</t>
  </si>
  <si>
    <t>Stress Factors:</t>
  </si>
  <si>
    <t>Power(%) =</t>
  </si>
  <si>
    <t>Energy(%) =</t>
  </si>
  <si>
    <t>40-kW POWER ASSIST</t>
  </si>
  <si>
    <t>INPUT DATA FOR:</t>
  </si>
  <si>
    <t>25-kW POWER ASSIST</t>
  </si>
  <si>
    <t xml:space="preserve">(implies R-dis,10 = </t>
  </si>
  <si>
    <t>%</t>
  </si>
  <si>
    <t>vdc</t>
  </si>
  <si>
    <t>ohm</t>
  </si>
  <si>
    <t>vdc/A-s</t>
  </si>
  <si>
    <t>s</t>
  </si>
  <si>
    <t>ohm)</t>
  </si>
  <si>
    <t>Test Profile Parameters:</t>
  </si>
  <si>
    <t xml:space="preserve">Power(kW) = </t>
  </si>
  <si>
    <t xml:space="preserve">Duration(s) = </t>
  </si>
  <si>
    <t>Eng. Off</t>
  </si>
  <si>
    <t>Launch</t>
  </si>
  <si>
    <t>Cruise</t>
  </si>
  <si>
    <t>Regen</t>
  </si>
  <si>
    <t>SUMMARY OF RESULTS:</t>
  </si>
  <si>
    <t>DETAILED TRANSIENT CALCULATIONS:</t>
  </si>
  <si>
    <t>Time</t>
  </si>
  <si>
    <t>Power</t>
  </si>
  <si>
    <t>Cum. Curr.</t>
  </si>
  <si>
    <t>Pol. Curr.</t>
  </si>
  <si>
    <t>OCV-app</t>
  </si>
  <si>
    <t>Current</t>
  </si>
  <si>
    <t>(A)</t>
  </si>
  <si>
    <t>(s)</t>
  </si>
  <si>
    <t>(kW)</t>
  </si>
  <si>
    <t>(A-s)</t>
  </si>
  <si>
    <t>(vdc)</t>
  </si>
  <si>
    <t xml:space="preserve">Launch Pulse:     </t>
  </si>
  <si>
    <t>Voltage</t>
  </si>
  <si>
    <t xml:space="preserve">Regen Pulse:     </t>
  </si>
  <si>
    <t>Est. P-cruise(kW) =</t>
  </si>
  <si>
    <t>Stability factor =</t>
  </si>
  <si>
    <t>POWER-BASED CYCLE-LIFE PROFILE EFFICIENCY MODEL</t>
  </si>
  <si>
    <t>CALCULATION PARAMETERS:</t>
  </si>
  <si>
    <t xml:space="preserve">Time increment(s) = </t>
  </si>
  <si>
    <t xml:space="preserve">Polarization current coef: K-p,1 = </t>
  </si>
  <si>
    <t xml:space="preserve">K-p,2 = </t>
  </si>
  <si>
    <t xml:space="preserve">K-p,3 = </t>
  </si>
  <si>
    <t xml:space="preserve">Apparent resistance (ohm) = </t>
  </si>
  <si>
    <t xml:space="preserve">Capacity increment (A-s) = </t>
  </si>
  <si>
    <t xml:space="preserve">Energy increment (Wh) = </t>
  </si>
  <si>
    <t>Net Wh =</t>
  </si>
  <si>
    <t xml:space="preserve">Minimum voltage (vdc) = </t>
  </si>
  <si>
    <t xml:space="preserve">Maximum voltage (vdc) = </t>
  </si>
  <si>
    <t xml:space="preserve">Average voltage (vdc) = </t>
  </si>
  <si>
    <t>Total discharge energy (Wh) =</t>
  </si>
  <si>
    <t>Total discharge capacity (Ah) =</t>
  </si>
  <si>
    <t>Round-trip energy efficiency (%) =</t>
  </si>
  <si>
    <t xml:space="preserve">Pulse = </t>
  </si>
  <si>
    <t xml:space="preserve">Engine-Off Pulse:     </t>
  </si>
  <si>
    <t xml:space="preserve">Cruise Pulse:     </t>
  </si>
  <si>
    <t>Total duration(s) =</t>
  </si>
  <si>
    <t>Target profile A-s =</t>
  </si>
  <si>
    <t>Profile-average heating rate (W) =</t>
  </si>
  <si>
    <t>Battery Parameters:</t>
  </si>
  <si>
    <t>Full System</t>
  </si>
  <si>
    <t>x BSF =</t>
  </si>
  <si>
    <t xml:space="preserve"> =</t>
  </si>
  <si>
    <t xml:space="preserve">OCV = </t>
  </si>
  <si>
    <t xml:space="preserve">R-ohm = </t>
  </si>
  <si>
    <t xml:space="preserve">OCV' = </t>
  </si>
  <si>
    <t xml:space="preserve">dR-pol = </t>
  </si>
  <si>
    <t xml:space="preserve">Tau-pol = </t>
  </si>
  <si>
    <t>Test Article</t>
  </si>
  <si>
    <t xml:space="preserve">SOC-test = </t>
  </si>
  <si>
    <t xml:space="preserve">OCV-test = </t>
  </si>
  <si>
    <t xml:space="preserve">R-ohm,test = </t>
  </si>
  <si>
    <t xml:space="preserve">OCV'-test = </t>
  </si>
  <si>
    <t xml:space="preserve">dR-pol,test = </t>
  </si>
  <si>
    <t xml:space="preserve">Tau-pol,test = </t>
  </si>
  <si>
    <t xml:space="preserve">for VSF = </t>
  </si>
  <si>
    <t xml:space="preserve"> &amp; CSF = </t>
  </si>
  <si>
    <t>Residual A-s =</t>
  </si>
  <si>
    <t>HJH -- 4/14/03</t>
  </si>
  <si>
    <t>SUMMARY OF CANDIDATE CYCLE-LIFE TEST PROFILES</t>
  </si>
  <si>
    <t>HJH</t>
  </si>
  <si>
    <t xml:space="preserve"> 4/14/03</t>
  </si>
  <si>
    <t>APPLICATION</t>
  </si>
  <si>
    <t>PROFILE CHARACTERISTICS</t>
  </si>
  <si>
    <t>LAUNCH</t>
  </si>
  <si>
    <t>CRUISE</t>
  </si>
  <si>
    <t>REGEN</t>
  </si>
  <si>
    <t>PULSE CHARACTERISTICS</t>
  </si>
  <si>
    <t>TEST</t>
  </si>
  <si>
    <t>PROFILE</t>
  </si>
  <si>
    <t>Baseline</t>
  </si>
  <si>
    <t xml:space="preserve"> 95th </t>
  </si>
  <si>
    <t>Percentile</t>
  </si>
  <si>
    <t xml:space="preserve"> 99th </t>
  </si>
  <si>
    <t xml:space="preserve"> 25-kW</t>
  </si>
  <si>
    <t>Power Assist</t>
  </si>
  <si>
    <t>Power(kW) =</t>
  </si>
  <si>
    <t>Duration(s) =</t>
  </si>
  <si>
    <t xml:space="preserve"> 40-kW</t>
  </si>
  <si>
    <t>Discharge Energy(Wh) =</t>
  </si>
  <si>
    <t>Round-trip Efficiency =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</si>
</sst>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0.000%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b/>
      <sz val="10"/>
      <name val="Geneva"/>
      <family val="0"/>
    </font>
    <font>
      <u val="single"/>
      <sz val="10"/>
      <name val="Geneva"/>
      <family val="0"/>
    </font>
    <font>
      <u val="single"/>
      <sz val="11.25"/>
      <color indexed="12"/>
      <name val="Geneva"/>
      <family val="0"/>
    </font>
    <font>
      <u val="single"/>
      <sz val="11.25"/>
      <color indexed="36"/>
      <name val="Geneva"/>
      <family val="0"/>
    </font>
    <font>
      <sz val="9"/>
      <color indexed="8"/>
      <name val="Geneva"/>
      <family val="0"/>
    </font>
    <font>
      <u val="single"/>
      <sz val="9"/>
      <name val="Geneva"/>
      <family val="0"/>
    </font>
    <font>
      <b/>
      <sz val="12"/>
      <name val="Geneva"/>
      <family val="0"/>
    </font>
    <font>
      <b/>
      <u val="single"/>
      <sz val="10"/>
      <name val="Geneva"/>
      <family val="0"/>
    </font>
    <font>
      <b/>
      <sz val="8"/>
      <name val="Genev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8" fontId="0" fillId="0" borderId="0" xfId="0" applyNumberFormat="1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66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0" fillId="0" borderId="2" xfId="0" applyBorder="1" applyAlignment="1">
      <alignment/>
    </xf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11" fillId="0" borderId="0" xfId="0" applyFont="1" applyAlignment="1">
      <alignment/>
    </xf>
    <xf numFmtId="0" fontId="12" fillId="0" borderId="2" xfId="0" applyFont="1" applyBorder="1" applyAlignment="1">
      <alignment horizontal="centerContinuous" wrapText="1"/>
    </xf>
    <xf numFmtId="0" fontId="0" fillId="0" borderId="0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69" fontId="0" fillId="2" borderId="0" xfId="0" applyNumberFormat="1" applyFill="1" applyAlignment="1" applyProtection="1">
      <alignment horizontal="left"/>
      <protection locked="0"/>
    </xf>
    <xf numFmtId="168" fontId="0" fillId="3" borderId="12" xfId="0" applyNumberFormat="1" applyFill="1" applyBorder="1" applyAlignment="1" applyProtection="1">
      <alignment horizontal="center"/>
      <protection/>
    </xf>
    <xf numFmtId="169" fontId="0" fillId="2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69" fontId="0" fillId="3" borderId="0" xfId="0" applyNumberFormat="1" applyFill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/>
    </xf>
    <xf numFmtId="169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2" fontId="0" fillId="3" borderId="0" xfId="0" applyNumberFormat="1" applyFill="1" applyAlignment="1" applyProtection="1">
      <alignment horizontal="center"/>
      <protection/>
    </xf>
    <xf numFmtId="168" fontId="0" fillId="3" borderId="0" xfId="0" applyNumberFormat="1" applyFill="1" applyAlignment="1" applyProtection="1">
      <alignment horizontal="center"/>
      <protection/>
    </xf>
    <xf numFmtId="2" fontId="0" fillId="0" borderId="0" xfId="0" applyNumberFormat="1" applyAlignment="1" applyProtection="1">
      <alignment horizontal="right"/>
      <protection/>
    </xf>
    <xf numFmtId="169" fontId="0" fillId="3" borderId="0" xfId="0" applyNumberForma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1"/>
  <sheetViews>
    <sheetView tabSelected="1" zoomScale="125" zoomScaleNormal="125" workbookViewId="0" topLeftCell="A1">
      <selection activeCell="D10" sqref="D10"/>
    </sheetView>
  </sheetViews>
  <sheetFormatPr defaultColWidth="9.00390625" defaultRowHeight="12"/>
  <cols>
    <col min="1" max="2" width="10.875" style="1" customWidth="1"/>
    <col min="3" max="7" width="7.875" style="1" customWidth="1"/>
    <col min="8" max="8" width="7.25390625" style="1" customWidth="1"/>
    <col min="9" max="9" width="9.00390625" style="1" customWidth="1"/>
    <col min="10" max="10" width="7.875" style="1" customWidth="1"/>
    <col min="11" max="16384" width="10.875" style="1" customWidth="1"/>
  </cols>
  <sheetData>
    <row r="1" spans="1:10" ht="19.5" customHeight="1">
      <c r="A1" s="64"/>
      <c r="B1" s="65" t="s">
        <v>46</v>
      </c>
      <c r="C1" s="64"/>
      <c r="D1" s="64"/>
      <c r="E1" s="64"/>
      <c r="F1" s="64"/>
      <c r="G1" s="64"/>
      <c r="H1" s="64"/>
      <c r="I1" s="64"/>
      <c r="J1" s="64"/>
    </row>
    <row r="2" spans="1:10" ht="12.75">
      <c r="A2" s="66"/>
      <c r="B2" s="64"/>
      <c r="C2" s="64"/>
      <c r="D2" s="64"/>
      <c r="E2" s="64"/>
      <c r="F2" s="64"/>
      <c r="G2" s="64"/>
      <c r="H2" s="64"/>
      <c r="I2" s="64"/>
      <c r="J2" s="67" t="s">
        <v>87</v>
      </c>
    </row>
    <row r="3" spans="1:10" ht="6.7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5" customHeight="1">
      <c r="A4" s="68" t="s">
        <v>12</v>
      </c>
      <c r="B4" s="64"/>
      <c r="C4" s="69" t="s">
        <v>13</v>
      </c>
      <c r="D4" s="64"/>
      <c r="E4" s="64"/>
      <c r="F4" s="69" t="s">
        <v>6</v>
      </c>
      <c r="G4" s="64"/>
      <c r="H4" s="64"/>
      <c r="I4" s="64"/>
      <c r="J4" s="64"/>
    </row>
    <row r="5" spans="1:1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">
      <c r="A6" s="64"/>
      <c r="B6" s="67" t="s">
        <v>68</v>
      </c>
      <c r="C6" s="64"/>
      <c r="D6" s="70" t="s">
        <v>77</v>
      </c>
      <c r="E6" s="64"/>
      <c r="F6" s="67" t="s">
        <v>70</v>
      </c>
      <c r="G6" s="61">
        <v>1</v>
      </c>
      <c r="H6" s="13" t="s">
        <v>71</v>
      </c>
      <c r="I6" s="71" t="s">
        <v>69</v>
      </c>
      <c r="J6" s="72"/>
    </row>
    <row r="7" spans="1:10" ht="12">
      <c r="A7" s="64"/>
      <c r="B7" s="67"/>
      <c r="C7" s="67" t="s">
        <v>78</v>
      </c>
      <c r="D7" s="60">
        <v>50</v>
      </c>
      <c r="E7" s="64" t="s">
        <v>15</v>
      </c>
      <c r="F7" s="67" t="s">
        <v>84</v>
      </c>
      <c r="G7" s="61">
        <v>1</v>
      </c>
      <c r="H7" s="12"/>
      <c r="I7" s="73"/>
      <c r="J7" s="72"/>
    </row>
    <row r="8" spans="1:10" ht="12">
      <c r="A8" s="64"/>
      <c r="B8" s="64"/>
      <c r="C8" s="67" t="s">
        <v>79</v>
      </c>
      <c r="D8" s="60">
        <v>324.2</v>
      </c>
      <c r="E8" s="64" t="s">
        <v>16</v>
      </c>
      <c r="F8" s="67" t="s">
        <v>85</v>
      </c>
      <c r="G8" s="74">
        <f>G6/G7</f>
        <v>1</v>
      </c>
      <c r="H8" s="67" t="s">
        <v>72</v>
      </c>
      <c r="I8" s="75">
        <f>$G$7*D8</f>
        <v>324.2</v>
      </c>
      <c r="J8" s="64" t="s">
        <v>16</v>
      </c>
    </row>
    <row r="9" spans="1:10" ht="12">
      <c r="A9" s="64"/>
      <c r="B9" s="64"/>
      <c r="C9" s="67" t="s">
        <v>80</v>
      </c>
      <c r="D9" s="60">
        <v>0.884</v>
      </c>
      <c r="E9" s="64" t="s">
        <v>17</v>
      </c>
      <c r="F9" s="64"/>
      <c r="G9" s="64"/>
      <c r="H9" s="67" t="s">
        <v>73</v>
      </c>
      <c r="I9" s="75">
        <f>$G$7/$G$8*D9</f>
        <v>0.884</v>
      </c>
      <c r="J9" s="64" t="s">
        <v>17</v>
      </c>
    </row>
    <row r="10" spans="1:10" ht="12">
      <c r="A10" s="64"/>
      <c r="B10" s="64"/>
      <c r="C10" s="67" t="s">
        <v>81</v>
      </c>
      <c r="D10" s="60">
        <v>0.005</v>
      </c>
      <c r="E10" s="64" t="s">
        <v>18</v>
      </c>
      <c r="F10" s="64"/>
      <c r="G10" s="64"/>
      <c r="H10" s="67" t="s">
        <v>74</v>
      </c>
      <c r="I10" s="75">
        <f>$G$7/$G$8*D10</f>
        <v>0.02</v>
      </c>
      <c r="J10" s="64" t="s">
        <v>18</v>
      </c>
    </row>
    <row r="11" spans="1:10" ht="12">
      <c r="A11" s="64"/>
      <c r="B11" s="64"/>
      <c r="C11" s="67" t="s">
        <v>82</v>
      </c>
      <c r="D11" s="60">
        <v>0.14</v>
      </c>
      <c r="E11" s="64" t="s">
        <v>17</v>
      </c>
      <c r="F11" s="64"/>
      <c r="G11" s="64"/>
      <c r="H11" s="67" t="s">
        <v>75</v>
      </c>
      <c r="I11" s="75">
        <f>$G$7/$G$8*D11</f>
        <v>0.14</v>
      </c>
      <c r="J11" s="64" t="s">
        <v>17</v>
      </c>
    </row>
    <row r="12" spans="1:10" ht="12">
      <c r="A12" s="64"/>
      <c r="B12" s="64"/>
      <c r="C12" s="67" t="s">
        <v>83</v>
      </c>
      <c r="D12" s="60">
        <v>10</v>
      </c>
      <c r="E12" s="64" t="s">
        <v>19</v>
      </c>
      <c r="F12" s="64"/>
      <c r="G12" s="64"/>
      <c r="H12" s="67" t="s">
        <v>76</v>
      </c>
      <c r="I12" s="75">
        <f>D12</f>
        <v>10</v>
      </c>
      <c r="J12" s="64" t="s">
        <v>19</v>
      </c>
    </row>
    <row r="13" spans="1:10" ht="12">
      <c r="A13" s="64"/>
      <c r="B13" s="64"/>
      <c r="C13" s="67" t="s">
        <v>14</v>
      </c>
      <c r="D13" s="76">
        <f>D9+10*D10+(1-EXP(-10/D12))*D11</f>
        <v>1.1724968782359981</v>
      </c>
      <c r="E13" s="64" t="s">
        <v>20</v>
      </c>
      <c r="F13" s="64"/>
      <c r="G13" s="64"/>
      <c r="H13" s="67" t="s">
        <v>14</v>
      </c>
      <c r="I13" s="76">
        <f>I9+10*I10+(1-EXP(-10/I12))*I11</f>
        <v>1.1724968782359981</v>
      </c>
      <c r="J13" s="64" t="s">
        <v>20</v>
      </c>
    </row>
    <row r="14" spans="1:10" ht="4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2">
      <c r="A15" s="64"/>
      <c r="B15" s="67" t="s">
        <v>21</v>
      </c>
      <c r="C15" s="67" t="s">
        <v>62</v>
      </c>
      <c r="D15" s="75" t="s">
        <v>24</v>
      </c>
      <c r="E15" s="75" t="s">
        <v>25</v>
      </c>
      <c r="F15" s="75" t="s">
        <v>26</v>
      </c>
      <c r="G15" s="75" t="s">
        <v>27</v>
      </c>
      <c r="H15" s="64"/>
      <c r="I15" s="67"/>
      <c r="J15" s="64"/>
    </row>
    <row r="16" spans="1:10" ht="12">
      <c r="A16" s="64"/>
      <c r="B16" s="64"/>
      <c r="C16" s="67" t="s">
        <v>22</v>
      </c>
      <c r="D16" s="60">
        <v>3</v>
      </c>
      <c r="E16" s="60">
        <v>15</v>
      </c>
      <c r="F16" s="62">
        <f>J31*J32+(1-J32)*F16</f>
        <v>-1.154901352910949</v>
      </c>
      <c r="G16" s="60">
        <v>-12</v>
      </c>
      <c r="H16" s="64"/>
      <c r="I16" s="67" t="s">
        <v>66</v>
      </c>
      <c r="J16" s="63">
        <v>0</v>
      </c>
    </row>
    <row r="17" spans="1:10" ht="12">
      <c r="A17" s="64"/>
      <c r="B17" s="64"/>
      <c r="C17" s="67" t="s">
        <v>23</v>
      </c>
      <c r="D17" s="60">
        <v>20</v>
      </c>
      <c r="E17" s="60">
        <v>2</v>
      </c>
      <c r="F17" s="60">
        <v>66</v>
      </c>
      <c r="G17" s="60">
        <v>2</v>
      </c>
      <c r="H17" s="64"/>
      <c r="I17" s="67" t="s">
        <v>65</v>
      </c>
      <c r="J17" s="75">
        <f>SUM(D17:G17)</f>
        <v>90</v>
      </c>
    </row>
    <row r="18" spans="1:10" ht="3" customHeight="1">
      <c r="A18" s="64"/>
      <c r="B18" s="64"/>
      <c r="C18" s="67"/>
      <c r="D18" s="75"/>
      <c r="E18" s="75"/>
      <c r="F18" s="75"/>
      <c r="G18" s="75"/>
      <c r="H18" s="64"/>
      <c r="I18" s="67"/>
      <c r="J18" s="77"/>
    </row>
    <row r="19" spans="1:10" ht="15" customHeight="1">
      <c r="A19" s="68" t="s">
        <v>47</v>
      </c>
      <c r="B19" s="64"/>
      <c r="C19" s="67"/>
      <c r="D19" s="75"/>
      <c r="E19" s="75"/>
      <c r="F19" s="75"/>
      <c r="G19" s="75"/>
      <c r="H19" s="64"/>
      <c r="I19" s="67"/>
      <c r="J19" s="77"/>
    </row>
    <row r="20" spans="1:10" ht="12">
      <c r="A20" s="64"/>
      <c r="B20" s="64"/>
      <c r="C20" s="67" t="s">
        <v>48</v>
      </c>
      <c r="D20" s="75">
        <f>D17/40</f>
        <v>0.5</v>
      </c>
      <c r="E20" s="75">
        <f>E17/25</f>
        <v>0.08</v>
      </c>
      <c r="F20" s="75">
        <f>F17/50</f>
        <v>1.32</v>
      </c>
      <c r="G20" s="75">
        <f>G17/20</f>
        <v>0.1</v>
      </c>
      <c r="H20" s="64"/>
      <c r="I20" s="67"/>
      <c r="J20" s="77"/>
    </row>
    <row r="21" spans="1:10" ht="12">
      <c r="A21" s="64"/>
      <c r="B21" s="64"/>
      <c r="C21" s="67" t="s">
        <v>49</v>
      </c>
      <c r="D21" s="76">
        <f>1-(1-EXP(-D20/$I$12))*$I$12/D20</f>
        <v>0.024588490014280318</v>
      </c>
      <c r="E21" s="76">
        <f>1-(1-EXP(-E20/$I$12))*$I$12/E20</f>
        <v>0.003989354632582209</v>
      </c>
      <c r="F21" s="76">
        <f>1-(1-EXP(-F20/$I$12))*$I$12/F20</f>
        <v>0.0631893566619185</v>
      </c>
      <c r="G21" s="76">
        <f>1-(1-EXP(-G20/$I$12))*$I$12/G20</f>
        <v>0.004983374916810668</v>
      </c>
      <c r="H21" s="64"/>
      <c r="I21" s="67"/>
      <c r="J21" s="77"/>
    </row>
    <row r="22" spans="1:10" ht="12">
      <c r="A22" s="64"/>
      <c r="B22" s="64"/>
      <c r="C22" s="67" t="s">
        <v>50</v>
      </c>
      <c r="D22" s="76">
        <f>(1-EXP(-D20/$I$12))*$I$12/D20-EXP(-D20/$I$12)</f>
        <v>0.024182085485005667</v>
      </c>
      <c r="E22" s="76">
        <f>(1-EXP(-E20/$I$12))*$I$12/E20-EXP(-E20/$I$12)</f>
        <v>0.003978730530357133</v>
      </c>
      <c r="F22" s="76">
        <f>(1-EXP(-F20/$I$12))*$I$12/F20-EXP(-F20/$I$12)</f>
        <v>0.060469648258708264</v>
      </c>
      <c r="G22" s="76">
        <f>(1-EXP(-G20/$I$12))*$I$12/G20-EXP(-G20/$I$12)</f>
        <v>0.0049667913340212255</v>
      </c>
      <c r="H22" s="64"/>
      <c r="I22" s="67"/>
      <c r="J22" s="77"/>
    </row>
    <row r="23" spans="1:10" ht="12">
      <c r="A23" s="64"/>
      <c r="B23" s="64"/>
      <c r="C23" s="67" t="s">
        <v>51</v>
      </c>
      <c r="D23" s="76">
        <f>EXP(-D20/$I$12)</f>
        <v>0.951229424500714</v>
      </c>
      <c r="E23" s="76">
        <f>EXP(-E20/$I$12)</f>
        <v>0.9920319148370607</v>
      </c>
      <c r="F23" s="76">
        <f>EXP(-F20/$I$12)</f>
        <v>0.8763409950793732</v>
      </c>
      <c r="G23" s="76">
        <f>EXP(-G20/$I$12)</f>
        <v>0.9900498337491681</v>
      </c>
      <c r="H23" s="64"/>
      <c r="I23" s="67"/>
      <c r="J23" s="77"/>
    </row>
    <row r="24" spans="1:10" ht="12">
      <c r="A24" s="64"/>
      <c r="B24" s="64"/>
      <c r="C24" s="67" t="s">
        <v>52</v>
      </c>
      <c r="D24" s="78">
        <f>$I$9+$I$10*D20/2+$I$11*D21</f>
        <v>0.8924423886019992</v>
      </c>
      <c r="E24" s="78">
        <f>$I$9+$I$10*E20/2+$I$11*E21</f>
        <v>0.8853585096485616</v>
      </c>
      <c r="F24" s="78">
        <f>$I$9+$I$10*F20/2+$I$11*F21</f>
        <v>0.9060465099326686</v>
      </c>
      <c r="G24" s="78">
        <f>$I$9+$I$10*G20/2+$I$11*G21</f>
        <v>0.8856976724883535</v>
      </c>
      <c r="H24" s="64"/>
      <c r="I24" s="67"/>
      <c r="J24" s="77"/>
    </row>
    <row r="25" spans="1:10" ht="3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" customHeight="1">
      <c r="A26" s="68" t="s">
        <v>28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4.5" customHeight="1">
      <c r="A27" s="68"/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2.75" customHeight="1">
      <c r="A28" s="68"/>
      <c r="B28" s="64"/>
      <c r="C28" s="67" t="s">
        <v>53</v>
      </c>
      <c r="D28" s="79">
        <f>E102-E62</f>
        <v>191.31836510186844</v>
      </c>
      <c r="E28" s="79">
        <f>E140-E102</f>
        <v>111.86663912421102</v>
      </c>
      <c r="F28" s="79">
        <f>E220-E140</f>
        <v>-235.45507546752538</v>
      </c>
      <c r="G28" s="79">
        <f>E245-E220</f>
        <v>-67.72942643039049</v>
      </c>
      <c r="H28" s="64"/>
      <c r="I28" s="67" t="s">
        <v>86</v>
      </c>
      <c r="J28" s="79">
        <f>SUM(D28:G28)</f>
        <v>0.0005023281635914145</v>
      </c>
    </row>
    <row r="29" spans="1:10" ht="12.75" customHeight="1">
      <c r="A29" s="68"/>
      <c r="B29" s="64"/>
      <c r="C29" s="67" t="s">
        <v>54</v>
      </c>
      <c r="D29" s="80">
        <f>D16*D17/3.6</f>
        <v>16.666666666666668</v>
      </c>
      <c r="E29" s="80">
        <f>E16*E17/3.6</f>
        <v>8.333333333333334</v>
      </c>
      <c r="F29" s="80">
        <f>F16*F17/3.6</f>
        <v>-21.173191470034066</v>
      </c>
      <c r="G29" s="80">
        <f>G16*G17/3.6</f>
        <v>-6.666666666666666</v>
      </c>
      <c r="H29" s="64"/>
      <c r="I29" s="67" t="s">
        <v>55</v>
      </c>
      <c r="J29" s="80">
        <f>SUM(D29:G29)</f>
        <v>-2.839858136700732</v>
      </c>
    </row>
    <row r="30" spans="1:10" ht="12.75" customHeight="1">
      <c r="A30" s="68"/>
      <c r="B30" s="64"/>
      <c r="C30" s="67" t="s">
        <v>56</v>
      </c>
      <c r="D30" s="79">
        <f>MIN(I62:I102)</f>
        <v>310.8516777583762</v>
      </c>
      <c r="E30" s="79">
        <f>MIN(I115:I140)</f>
        <v>266.06871953868944</v>
      </c>
      <c r="F30" s="79">
        <f>MIN(I170:I220)</f>
        <v>319.104041429313</v>
      </c>
      <c r="G30" s="79">
        <f>MIN(I225:I245)</f>
        <v>353.3540311772708</v>
      </c>
      <c r="H30" s="64"/>
      <c r="I30" s="64"/>
      <c r="J30" s="64"/>
    </row>
    <row r="31" spans="1:10" ht="12.75" customHeight="1">
      <c r="A31" s="68"/>
      <c r="B31" s="64"/>
      <c r="C31" s="67" t="s">
        <v>57</v>
      </c>
      <c r="D31" s="79">
        <f>MAX(I62:I102)</f>
        <v>317.09719766113267</v>
      </c>
      <c r="E31" s="79">
        <f>MAX(I115:I140)</f>
        <v>270.3156213476381</v>
      </c>
      <c r="F31" s="79">
        <f>MAX(I170:I220)</f>
        <v>326.46527693762346</v>
      </c>
      <c r="G31" s="79">
        <f>MAX(I225:I245)</f>
        <v>355.3176390224056</v>
      </c>
      <c r="H31" s="64"/>
      <c r="I31" s="67" t="s">
        <v>44</v>
      </c>
      <c r="J31" s="81">
        <f>F16*(1-(J28-J16)/F28)+$F$24*(J28-J16)*(F28-(J28-J16))/1000/F17^2</f>
        <v>-1.1549038414195951</v>
      </c>
    </row>
    <row r="32" spans="1:10" ht="12.75" customHeight="1">
      <c r="A32" s="68"/>
      <c r="B32" s="64"/>
      <c r="C32" s="67" t="s">
        <v>58</v>
      </c>
      <c r="D32" s="79">
        <f>3600*D29/D28</f>
        <v>313.6133845177524</v>
      </c>
      <c r="E32" s="79">
        <f>3600*E29/E28</f>
        <v>268.1764665039193</v>
      </c>
      <c r="F32" s="79">
        <f>3600*F29/F28</f>
        <v>323.728376382507</v>
      </c>
      <c r="G32" s="79">
        <f>3600*G29/G28</f>
        <v>354.35114786725984</v>
      </c>
      <c r="H32" s="64"/>
      <c r="I32" s="67" t="s">
        <v>45</v>
      </c>
      <c r="J32" s="77">
        <v>0.05</v>
      </c>
    </row>
    <row r="33" spans="1:10" ht="12">
      <c r="A33" s="64"/>
      <c r="B33" s="64"/>
      <c r="C33" s="64"/>
      <c r="D33" s="80"/>
      <c r="E33" s="64"/>
      <c r="F33" s="64"/>
      <c r="G33" s="64"/>
      <c r="H33" s="67"/>
      <c r="I33" s="64"/>
      <c r="J33" s="64"/>
    </row>
    <row r="34" spans="1:10" ht="12">
      <c r="A34" s="64"/>
      <c r="B34" s="64"/>
      <c r="C34" s="64"/>
      <c r="D34" s="80"/>
      <c r="E34" s="64"/>
      <c r="F34" s="64"/>
      <c r="G34" s="64"/>
      <c r="H34" s="67" t="s">
        <v>59</v>
      </c>
      <c r="I34" s="82">
        <f>D29+E29</f>
        <v>25</v>
      </c>
      <c r="J34" s="64"/>
    </row>
    <row r="35" spans="1:10" ht="12">
      <c r="A35" s="64"/>
      <c r="B35" s="64"/>
      <c r="C35" s="64"/>
      <c r="D35" s="80"/>
      <c r="E35" s="64"/>
      <c r="F35" s="64"/>
      <c r="G35" s="64"/>
      <c r="H35" s="67" t="s">
        <v>60</v>
      </c>
      <c r="I35" s="83">
        <f>(D28+E28)/3600</f>
        <v>0.08421805672946651</v>
      </c>
      <c r="J35" s="64"/>
    </row>
    <row r="36" spans="1:10" ht="12">
      <c r="A36" s="64"/>
      <c r="B36" s="64"/>
      <c r="C36" s="67"/>
      <c r="D36" s="80"/>
      <c r="E36" s="64"/>
      <c r="F36" s="64"/>
      <c r="G36" s="67"/>
      <c r="H36" s="67" t="s">
        <v>61</v>
      </c>
      <c r="I36" s="82">
        <f>100*I34/(I34-J29)</f>
        <v>89.79930816185804</v>
      </c>
      <c r="J36" s="64"/>
    </row>
    <row r="37" spans="1:10" ht="12">
      <c r="A37" s="64"/>
      <c r="B37" s="64"/>
      <c r="C37" s="64"/>
      <c r="D37" s="80"/>
      <c r="E37" s="64"/>
      <c r="F37" s="64"/>
      <c r="G37" s="67"/>
      <c r="H37" s="84" t="s">
        <v>67</v>
      </c>
      <c r="I37" s="85">
        <f>-J29*3600/J17</f>
        <v>113.59432546802927</v>
      </c>
      <c r="J37" s="64"/>
    </row>
    <row r="38" spans="4:8" ht="12">
      <c r="D38" s="6"/>
      <c r="G38" s="2"/>
      <c r="H38" s="8"/>
    </row>
    <row r="39" spans="3:8" ht="12">
      <c r="C39" s="2"/>
      <c r="D39" s="6"/>
      <c r="G39" s="2"/>
      <c r="H39" s="9"/>
    </row>
    <row r="40" spans="3:8" ht="12">
      <c r="C40" s="2"/>
      <c r="D40" s="6"/>
      <c r="G40" s="2"/>
      <c r="H40" s="9"/>
    </row>
    <row r="41" spans="3:8" ht="12">
      <c r="C41" s="2"/>
      <c r="D41" s="6"/>
      <c r="G41" s="2"/>
      <c r="H41" s="9"/>
    </row>
    <row r="42" spans="3:8" ht="12">
      <c r="C42" s="2"/>
      <c r="D42" s="6"/>
      <c r="G42" s="2"/>
      <c r="H42" s="9"/>
    </row>
    <row r="43" spans="3:8" ht="12">
      <c r="C43" s="2"/>
      <c r="D43" s="6"/>
      <c r="G43" s="2"/>
      <c r="H43" s="9"/>
    </row>
    <row r="44" spans="3:8" ht="12">
      <c r="C44" s="2"/>
      <c r="D44" s="6"/>
      <c r="G44" s="2"/>
      <c r="H44" s="9"/>
    </row>
    <row r="45" spans="3:8" ht="12">
      <c r="C45" s="2"/>
      <c r="D45" s="6"/>
      <c r="G45" s="2"/>
      <c r="H45" s="9"/>
    </row>
    <row r="46" spans="3:8" ht="12">
      <c r="C46" s="2"/>
      <c r="D46" s="6"/>
      <c r="G46" s="2"/>
      <c r="H46" s="9"/>
    </row>
    <row r="47" spans="3:8" ht="12">
      <c r="C47" s="2"/>
      <c r="D47" s="6"/>
      <c r="G47" s="2"/>
      <c r="H47" s="9"/>
    </row>
    <row r="48" spans="3:8" ht="12">
      <c r="C48" s="2"/>
      <c r="D48" s="6"/>
      <c r="G48" s="2"/>
      <c r="H48" s="9"/>
    </row>
    <row r="49" spans="3:8" ht="12">
      <c r="C49" s="2"/>
      <c r="D49" s="6"/>
      <c r="G49" s="2"/>
      <c r="H49" s="9"/>
    </row>
    <row r="50" spans="3:8" ht="12">
      <c r="C50" s="2"/>
      <c r="D50" s="6"/>
      <c r="G50" s="2"/>
      <c r="H50" s="9"/>
    </row>
    <row r="51" spans="3:8" ht="12">
      <c r="C51" s="2"/>
      <c r="D51" s="6"/>
      <c r="G51" s="2"/>
      <c r="H51" s="9"/>
    </row>
    <row r="52" spans="3:8" ht="12">
      <c r="C52" s="2"/>
      <c r="D52" s="6"/>
      <c r="G52" s="2"/>
      <c r="H52" s="9"/>
    </row>
    <row r="53" spans="3:8" ht="12">
      <c r="C53" s="2"/>
      <c r="D53" s="6"/>
      <c r="G53" s="2"/>
      <c r="H53" s="9"/>
    </row>
    <row r="54" spans="3:8" ht="12">
      <c r="C54" s="2"/>
      <c r="D54" s="6"/>
      <c r="G54" s="2"/>
      <c r="H54" s="9"/>
    </row>
    <row r="55" spans="3:8" ht="12">
      <c r="C55" s="2"/>
      <c r="D55" s="6"/>
      <c r="G55" s="2"/>
      <c r="H55" s="9"/>
    </row>
    <row r="57" spans="1:6" ht="15" customHeight="1">
      <c r="A57" s="3" t="s">
        <v>29</v>
      </c>
      <c r="E57" s="2"/>
      <c r="F57" s="4"/>
    </row>
    <row r="58" ht="4.5" customHeight="1"/>
    <row r="59" spans="2:9" ht="12">
      <c r="B59" s="2" t="s">
        <v>63</v>
      </c>
      <c r="C59" s="4" t="s">
        <v>30</v>
      </c>
      <c r="D59" s="4" t="s">
        <v>31</v>
      </c>
      <c r="E59" s="4" t="s">
        <v>32</v>
      </c>
      <c r="F59" s="4" t="s">
        <v>33</v>
      </c>
      <c r="G59" s="4" t="s">
        <v>34</v>
      </c>
      <c r="H59" s="4" t="s">
        <v>35</v>
      </c>
      <c r="I59" s="4" t="s">
        <v>42</v>
      </c>
    </row>
    <row r="60" spans="1:9" ht="12">
      <c r="A60" s="2"/>
      <c r="B60" s="10"/>
      <c r="C60" s="4" t="s">
        <v>37</v>
      </c>
      <c r="D60" s="4" t="s">
        <v>38</v>
      </c>
      <c r="E60" s="4" t="s">
        <v>39</v>
      </c>
      <c r="F60" s="4" t="s">
        <v>36</v>
      </c>
      <c r="G60" s="4" t="s">
        <v>40</v>
      </c>
      <c r="H60" s="4" t="s">
        <v>36</v>
      </c>
      <c r="I60" s="4" t="s">
        <v>40</v>
      </c>
    </row>
    <row r="61" ht="3" customHeight="1"/>
    <row r="62" spans="1:9" ht="12">
      <c r="A62" s="2"/>
      <c r="B62" s="11"/>
      <c r="C62" s="6">
        <v>0</v>
      </c>
      <c r="D62" s="6">
        <f>D$16</f>
        <v>3</v>
      </c>
      <c r="E62" s="6">
        <v>0</v>
      </c>
      <c r="F62" s="7">
        <f>F245</f>
        <v>-9.019085014938284</v>
      </c>
      <c r="G62" s="6">
        <f>I$8-I$10*E245-I$11*F245</f>
        <v>325.4626618555281</v>
      </c>
      <c r="H62" s="7">
        <f>(G62-SQRT(G62^2-4000*$D$24*D62))/(2*$D$24)</f>
        <v>9.463206082092876</v>
      </c>
      <c r="I62" s="6">
        <f aca="true" t="shared" si="0" ref="I62:I102">I$8-I$9*H62-I$10*E62-I$11*F62</f>
        <v>317.09719772552126</v>
      </c>
    </row>
    <row r="63" spans="1:9" ht="12">
      <c r="A63" s="2"/>
      <c r="B63" s="11"/>
      <c r="C63" s="6">
        <f>C62+$D$20</f>
        <v>0.5</v>
      </c>
      <c r="D63" s="6">
        <f>D62</f>
        <v>3</v>
      </c>
      <c r="E63" s="6">
        <f>E62+$D$20*(H62+H63)/2</f>
        <v>4.7326840103550385</v>
      </c>
      <c r="F63" s="7">
        <f>$D$21*H63+$D$22*H62+$D$23*F62</f>
        <v>-8.117586723978544</v>
      </c>
      <c r="G63" s="6">
        <f aca="true" t="shared" si="1" ref="G63:G102">I$8-I$10*(E62+$D$20*H62/2)-I$11*($D$22*H62+$D$23*F62)</f>
        <v>325.3217370281676</v>
      </c>
      <c r="H63" s="7">
        <f>(G63-SQRT(G63^2-4000*$D$24*D63))/(2*$D$24)</f>
        <v>9.467529957931387</v>
      </c>
      <c r="I63" s="6">
        <f t="shared" si="0"/>
        <v>316.87251197833854</v>
      </c>
    </row>
    <row r="64" spans="1:10" ht="12">
      <c r="A64" s="2"/>
      <c r="B64" s="11"/>
      <c r="C64" s="6">
        <f aca="true" t="shared" si="2" ref="C64:C102">C63+$D$20</f>
        <v>1</v>
      </c>
      <c r="D64" s="6">
        <f aca="true" t="shared" si="3" ref="D64:D102">D63</f>
        <v>3</v>
      </c>
      <c r="E64" s="6">
        <f aca="true" t="shared" si="4" ref="E64:E102">E63+$D$20*(H63+H64)/2</f>
        <v>9.468098147097491</v>
      </c>
      <c r="F64" s="7">
        <f aca="true" t="shared" si="5" ref="F64:F102">$D$21*H64+$D$22*H63+$D$23*F63</f>
        <v>-7.259788261981599</v>
      </c>
      <c r="G64" s="6">
        <f t="shared" si="1"/>
        <v>325.10699265206466</v>
      </c>
      <c r="H64" s="7">
        <f aca="true" t="shared" si="6" ref="H64:H102">(G64-SQRT(G64^2-4000*$D$24*D64))/(2*$D$24)</f>
        <v>9.474126587707786</v>
      </c>
      <c r="I64" s="6">
        <f t="shared" si="0"/>
        <v>316.6518804902018</v>
      </c>
      <c r="J64" s="6"/>
    </row>
    <row r="65" spans="3:10" ht="12">
      <c r="C65" s="6">
        <f t="shared" si="2"/>
        <v>1.5</v>
      </c>
      <c r="D65" s="6">
        <f t="shared" si="3"/>
        <v>3</v>
      </c>
      <c r="E65" s="6">
        <f t="shared" si="4"/>
        <v>14.20676874092457</v>
      </c>
      <c r="F65" s="7">
        <f t="shared" si="5"/>
        <v>-6.443507520088838</v>
      </c>
      <c r="G65" s="6">
        <f t="shared" si="1"/>
        <v>324.8979942141158</v>
      </c>
      <c r="H65" s="7">
        <f t="shared" si="6"/>
        <v>9.480555786332186</v>
      </c>
      <c r="I65" s="6">
        <f t="shared" si="0"/>
        <v>316.43714436287627</v>
      </c>
      <c r="J65" s="6"/>
    </row>
    <row r="66" spans="3:10" ht="12">
      <c r="C66" s="6">
        <f t="shared" si="2"/>
        <v>2</v>
      </c>
      <c r="D66" s="6">
        <f t="shared" si="3"/>
        <v>3</v>
      </c>
      <c r="E66" s="6">
        <f t="shared" si="4"/>
        <v>18.948614059133014</v>
      </c>
      <c r="F66" s="7">
        <f t="shared" si="5"/>
        <v>-5.666727625887614</v>
      </c>
      <c r="G66" s="6">
        <f t="shared" si="1"/>
        <v>324.69446105379797</v>
      </c>
      <c r="H66" s="7">
        <f t="shared" si="6"/>
        <v>9.486825485292618</v>
      </c>
      <c r="I66" s="6">
        <f t="shared" si="0"/>
        <v>316.2280158574429</v>
      </c>
      <c r="J66" s="6"/>
    </row>
    <row r="67" spans="3:10" ht="12">
      <c r="C67" s="6">
        <f t="shared" si="2"/>
        <v>2.5</v>
      </c>
      <c r="D67" s="6">
        <f t="shared" si="3"/>
        <v>3</v>
      </c>
      <c r="E67" s="6">
        <f t="shared" si="4"/>
        <v>23.69355624530135</v>
      </c>
      <c r="F67" s="7">
        <f t="shared" si="5"/>
        <v>-4.927529692969283</v>
      </c>
      <c r="G67" s="6">
        <f t="shared" si="1"/>
        <v>324.49612614808206</v>
      </c>
      <c r="H67" s="7">
        <f t="shared" si="6"/>
        <v>9.492943258228355</v>
      </c>
      <c r="I67" s="6">
        <f t="shared" si="0"/>
        <v>316.02422119183575</v>
      </c>
      <c r="J67" s="6"/>
    </row>
    <row r="68" spans="3:10" ht="12">
      <c r="C68" s="6">
        <f t="shared" si="2"/>
        <v>3</v>
      </c>
      <c r="D68" s="6">
        <f t="shared" si="3"/>
        <v>3</v>
      </c>
      <c r="E68" s="6">
        <f t="shared" si="4"/>
        <v>28.44152114414346</v>
      </c>
      <c r="F68" s="7">
        <f t="shared" si="5"/>
        <v>-4.224088059176311</v>
      </c>
      <c r="G68" s="6">
        <f t="shared" si="1"/>
        <v>324.3027354484178</v>
      </c>
      <c r="H68" s="7">
        <f t="shared" si="6"/>
        <v>9.498916336041646</v>
      </c>
      <c r="I68" s="6">
        <f t="shared" si="0"/>
        <v>315.825499864341</v>
      </c>
      <c r="J68" s="6"/>
    </row>
    <row r="69" spans="3:10" ht="12">
      <c r="C69" s="6">
        <f t="shared" si="2"/>
        <v>3.5</v>
      </c>
      <c r="D69" s="6">
        <f t="shared" si="3"/>
        <v>3</v>
      </c>
      <c r="E69" s="6">
        <f t="shared" si="4"/>
        <v>33.192438133783334</v>
      </c>
      <c r="F69" s="7">
        <f t="shared" si="5"/>
        <v>-3.5546657563590496</v>
      </c>
      <c r="G69" s="6">
        <f t="shared" si="1"/>
        <v>324.1140472499774</v>
      </c>
      <c r="H69" s="7">
        <f t="shared" si="6"/>
        <v>9.504751621470838</v>
      </c>
      <c r="I69" s="6">
        <f t="shared" si="0"/>
        <v>315.63160400983435</v>
      </c>
      <c r="J69" s="6"/>
    </row>
    <row r="70" spans="3:10" ht="12">
      <c r="C70" s="6">
        <f t="shared" si="2"/>
        <v>4</v>
      </c>
      <c r="D70" s="6">
        <f t="shared" si="3"/>
        <v>3</v>
      </c>
      <c r="E70" s="6">
        <f t="shared" si="4"/>
        <v>37.94623996518416</v>
      </c>
      <c r="F70" s="7">
        <f t="shared" si="5"/>
        <v>-2.9176102003773434</v>
      </c>
      <c r="G70" s="6">
        <f t="shared" si="1"/>
        <v>323.9298315915855</v>
      </c>
      <c r="H70" s="7">
        <f t="shared" si="6"/>
        <v>9.510455703134491</v>
      </c>
      <c r="I70" s="6">
        <f t="shared" si="0"/>
        <v>315.44229778717823</v>
      </c>
      <c r="J70" s="6"/>
    </row>
    <row r="71" spans="3:10" ht="12">
      <c r="C71" s="6">
        <f t="shared" si="2"/>
        <v>4.5</v>
      </c>
      <c r="D71" s="6">
        <f t="shared" si="3"/>
        <v>3</v>
      </c>
      <c r="E71" s="6">
        <f t="shared" si="4"/>
        <v>42.70286260846973</v>
      </c>
      <c r="F71" s="7">
        <f t="shared" si="5"/>
        <v>-2.311349090631066</v>
      </c>
      <c r="G71" s="6">
        <f t="shared" si="1"/>
        <v>323.7498696848417</v>
      </c>
      <c r="H71" s="7">
        <f t="shared" si="6"/>
        <v>9.5160348690565</v>
      </c>
      <c r="I71" s="6">
        <f t="shared" si="0"/>
        <v>315.257356796273</v>
      </c>
      <c r="J71" s="6"/>
    </row>
    <row r="72" spans="3:10" ht="12">
      <c r="C72" s="6">
        <f t="shared" si="2"/>
        <v>5</v>
      </c>
      <c r="D72" s="6">
        <f t="shared" si="3"/>
        <v>3</v>
      </c>
      <c r="E72" s="6">
        <f t="shared" si="4"/>
        <v>47.46224510588134</v>
      </c>
      <c r="F72" s="7">
        <f t="shared" si="5"/>
        <v>-1.734386508925775</v>
      </c>
      <c r="G72" s="6">
        <f t="shared" si="1"/>
        <v>323.573953371012</v>
      </c>
      <c r="H72" s="7">
        <f t="shared" si="6"/>
        <v>9.521495119683163</v>
      </c>
      <c r="I72" s="6">
        <f t="shared" si="0"/>
        <v>315.0765675233321</v>
      </c>
      <c r="J72" s="6"/>
    </row>
    <row r="73" spans="3:10" ht="12">
      <c r="C73" s="6">
        <f t="shared" si="2"/>
        <v>5.5</v>
      </c>
      <c r="D73" s="6">
        <f t="shared" si="3"/>
        <v>3</v>
      </c>
      <c r="E73" s="6">
        <f t="shared" si="4"/>
        <v>52.22432943111919</v>
      </c>
      <c r="F73" s="7">
        <f t="shared" si="5"/>
        <v>-1.1852992079762863</v>
      </c>
      <c r="G73" s="6">
        <f t="shared" si="1"/>
        <v>323.4018846043385</v>
      </c>
      <c r="H73" s="7">
        <f t="shared" si="6"/>
        <v>9.526842180403946</v>
      </c>
      <c r="I73" s="6">
        <f t="shared" si="0"/>
        <v>314.8997268130172</v>
      </c>
      <c r="J73" s="6"/>
    </row>
    <row r="74" spans="3:10" ht="12">
      <c r="C74" s="6">
        <f t="shared" si="2"/>
        <v>6</v>
      </c>
      <c r="D74" s="6">
        <f t="shared" si="3"/>
        <v>3</v>
      </c>
      <c r="E74" s="6">
        <f t="shared" si="4"/>
        <v>56.98906035482325</v>
      </c>
      <c r="F74" s="7">
        <f t="shared" si="5"/>
        <v>-0.6627330803233153</v>
      </c>
      <c r="G74" s="6">
        <f t="shared" si="1"/>
        <v>323.2334749604794</v>
      </c>
      <c r="H74" s="7">
        <f t="shared" si="6"/>
        <v>9.532081513588444</v>
      </c>
      <c r="I74" s="6">
        <f t="shared" si="0"/>
        <v>314.7266413661366</v>
      </c>
      <c r="J74" s="6"/>
    </row>
    <row r="75" spans="3:10" ht="12">
      <c r="C75" s="6">
        <f t="shared" si="2"/>
        <v>6.5</v>
      </c>
      <c r="D75" s="6">
        <f t="shared" si="3"/>
        <v>3</v>
      </c>
      <c r="E75" s="6">
        <f t="shared" si="4"/>
        <v>61.756385315954674</v>
      </c>
      <c r="F75" s="7">
        <f t="shared" si="5"/>
        <v>-0.16539979888763334</v>
      </c>
      <c r="G75" s="6">
        <f t="shared" si="1"/>
        <v>323.06854516885704</v>
      </c>
      <c r="H75" s="7">
        <f t="shared" si="6"/>
        <v>9.53721833015192</v>
      </c>
      <c r="I75" s="6">
        <f t="shared" si="0"/>
        <v>314.5571272616709</v>
      </c>
      <c r="J75" s="6"/>
    </row>
    <row r="76" spans="3:10" ht="12">
      <c r="C76" s="6">
        <f t="shared" si="2"/>
        <v>7</v>
      </c>
      <c r="D76" s="6">
        <f t="shared" si="3"/>
        <v>3</v>
      </c>
      <c r="E76" s="6">
        <f t="shared" si="4"/>
        <v>66.52625429884542</v>
      </c>
      <c r="F76" s="7">
        <f t="shared" si="5"/>
        <v>0.30792637918646604</v>
      </c>
      <c r="G76" s="6">
        <f t="shared" si="1"/>
        <v>322.90692466774846</v>
      </c>
      <c r="H76" s="7">
        <f t="shared" si="6"/>
        <v>9.542257600662476</v>
      </c>
      <c r="I76" s="6">
        <f t="shared" si="0"/>
        <v>314.3910095019514</v>
      </c>
      <c r="J76" s="6"/>
    </row>
    <row r="77" spans="3:10" ht="12">
      <c r="C77" s="6">
        <f t="shared" si="2"/>
        <v>7.5</v>
      </c>
      <c r="D77" s="6">
        <f t="shared" si="3"/>
        <v>3</v>
      </c>
      <c r="E77" s="6">
        <f t="shared" si="4"/>
        <v>71.29861971569028</v>
      </c>
      <c r="F77" s="7">
        <f t="shared" si="5"/>
        <v>0.7584116533400622</v>
      </c>
      <c r="G77" s="6">
        <f t="shared" si="1"/>
        <v>322.7484511810124</v>
      </c>
      <c r="H77" s="7">
        <f t="shared" si="6"/>
        <v>9.547204066003333</v>
      </c>
      <c r="I77" s="6">
        <f t="shared" si="0"/>
        <v>314.2281215798716</v>
      </c>
      <c r="J77" s="6"/>
    </row>
    <row r="78" spans="3:10" ht="12">
      <c r="C78" s="6">
        <f t="shared" si="2"/>
        <v>8</v>
      </c>
      <c r="D78" s="6">
        <f t="shared" si="3"/>
        <v>3</v>
      </c>
      <c r="E78" s="6">
        <f t="shared" si="4"/>
        <v>76.07343629426205</v>
      </c>
      <c r="F78" s="7">
        <f t="shared" si="5"/>
        <v>1.1871655726158976</v>
      </c>
      <c r="G78" s="6">
        <f t="shared" si="1"/>
        <v>322.59297031539904</v>
      </c>
      <c r="H78" s="7">
        <f t="shared" si="6"/>
        <v>9.552062247603462</v>
      </c>
      <c r="I78" s="6">
        <f t="shared" si="0"/>
        <v>314.06830506706706</v>
      </c>
      <c r="J78" s="6"/>
    </row>
    <row r="79" spans="3:10" ht="12">
      <c r="C79" s="6">
        <f t="shared" si="2"/>
        <v>8.5</v>
      </c>
      <c r="D79" s="6">
        <f t="shared" si="3"/>
        <v>3</v>
      </c>
      <c r="E79" s="6">
        <f t="shared" si="4"/>
        <v>80.8506609706375</v>
      </c>
      <c r="F79" s="7">
        <f t="shared" si="5"/>
        <v>1.5952437880692667</v>
      </c>
      <c r="G79" s="6">
        <f t="shared" si="1"/>
        <v>322.4403351774409</v>
      </c>
      <c r="H79" s="7">
        <f t="shared" si="6"/>
        <v>9.556836457249835</v>
      </c>
      <c r="I79" s="6">
        <f t="shared" si="0"/>
        <v>313.9114092220487</v>
      </c>
      <c r="J79" s="6"/>
    </row>
    <row r="80" spans="3:10" ht="12">
      <c r="C80" s="6">
        <f t="shared" si="2"/>
        <v>9</v>
      </c>
      <c r="D80" s="6">
        <f t="shared" si="3"/>
        <v>3</v>
      </c>
      <c r="E80" s="6">
        <f t="shared" si="4"/>
        <v>85.63025278672826</v>
      </c>
      <c r="F80" s="7">
        <f t="shared" si="5"/>
        <v>1.9836506714108377</v>
      </c>
      <c r="G80" s="6">
        <f t="shared" si="1"/>
        <v>322.29040600897156</v>
      </c>
      <c r="H80" s="7">
        <f t="shared" si="6"/>
        <v>9.561530806494934</v>
      </c>
      <c r="I80" s="6">
        <f t="shared" si="0"/>
        <v>313.75729061732636</v>
      </c>
      <c r="J80" s="6"/>
    </row>
    <row r="81" spans="3:10" ht="12">
      <c r="C81" s="6">
        <f t="shared" si="2"/>
        <v>9.5</v>
      </c>
      <c r="D81" s="6">
        <f t="shared" si="3"/>
        <v>3</v>
      </c>
      <c r="E81" s="6">
        <f t="shared" si="4"/>
        <v>90.41217279241764</v>
      </c>
      <c r="F81" s="7">
        <f t="shared" si="5"/>
        <v>2.3533418063859486</v>
      </c>
      <c r="G81" s="6">
        <f t="shared" si="1"/>
        <v>322.143049840366</v>
      </c>
      <c r="H81" s="7">
        <f t="shared" si="6"/>
        <v>9.56614921567308</v>
      </c>
      <c r="I81" s="6">
        <f t="shared" si="0"/>
        <v>313.6058127846026</v>
      </c>
      <c r="J81" s="6"/>
    </row>
    <row r="82" spans="3:10" ht="12">
      <c r="C82" s="6">
        <f t="shared" si="2"/>
        <v>10</v>
      </c>
      <c r="D82" s="6">
        <f t="shared" si="3"/>
        <v>3</v>
      </c>
      <c r="E82" s="6">
        <f t="shared" si="4"/>
        <v>95.19638395211105</v>
      </c>
      <c r="F82" s="7">
        <f t="shared" si="5"/>
        <v>2.70522635907833</v>
      </c>
      <c r="G82" s="6">
        <f t="shared" si="1"/>
        <v>321.99814016064</v>
      </c>
      <c r="H82" s="7">
        <f t="shared" si="6"/>
        <v>9.570695422538614</v>
      </c>
      <c r="I82" s="6">
        <f t="shared" si="0"/>
        <v>313.45684587716266</v>
      </c>
      <c r="J82" s="6"/>
    </row>
    <row r="83" spans="3:10" ht="12">
      <c r="C83" s="6">
        <f t="shared" si="2"/>
        <v>10.5</v>
      </c>
      <c r="D83" s="6">
        <f t="shared" si="3"/>
        <v>3</v>
      </c>
      <c r="E83" s="6">
        <f t="shared" si="4"/>
        <v>99.98285105551437</v>
      </c>
      <c r="F83" s="7">
        <f t="shared" si="5"/>
        <v>3.04016933302507</v>
      </c>
      <c r="G83" s="6">
        <f t="shared" si="1"/>
        <v>321.8555566035882</v>
      </c>
      <c r="H83" s="7">
        <f t="shared" si="6"/>
        <v>9.575172990538915</v>
      </c>
      <c r="I83" s="6">
        <f t="shared" si="0"/>
        <v>313.31026634862974</v>
      </c>
      <c r="J83" s="6"/>
    </row>
    <row r="84" spans="3:10" ht="12">
      <c r="C84" s="6">
        <f t="shared" si="2"/>
        <v>11</v>
      </c>
      <c r="D84" s="6">
        <f t="shared" si="3"/>
        <v>3</v>
      </c>
      <c r="E84" s="6">
        <f t="shared" si="4"/>
        <v>104.7715406324608</v>
      </c>
      <c r="F84" s="7">
        <f t="shared" si="5"/>
        <v>3.3589937147431552</v>
      </c>
      <c r="G84" s="6">
        <f t="shared" si="1"/>
        <v>321.7151846491809</v>
      </c>
      <c r="H84" s="7">
        <f t="shared" si="6"/>
        <v>9.57958531673592</v>
      </c>
      <c r="I84" s="6">
        <f t="shared" si="0"/>
        <v>313.16595664729215</v>
      </c>
      <c r="J84" s="6"/>
    </row>
    <row r="85" spans="3:10" ht="12">
      <c r="C85" s="6">
        <f t="shared" si="2"/>
        <v>11.5</v>
      </c>
      <c r="D85" s="6">
        <f t="shared" si="3"/>
        <v>3</v>
      </c>
      <c r="E85" s="6">
        <f t="shared" si="4"/>
        <v>109.56242087161358</v>
      </c>
      <c r="F85" s="7">
        <f t="shared" si="5"/>
        <v>3.662482514995437</v>
      </c>
      <c r="G85" s="6">
        <f t="shared" si="1"/>
        <v>321.5769153394767</v>
      </c>
      <c r="H85" s="7">
        <f t="shared" si="6"/>
        <v>9.583935639388095</v>
      </c>
      <c r="I85" s="6">
        <f t="shared" si="0"/>
        <v>313.02380492524924</v>
      </c>
      <c r="J85" s="6"/>
    </row>
    <row r="86" spans="3:10" ht="12">
      <c r="C86" s="6">
        <f t="shared" si="2"/>
        <v>12</v>
      </c>
      <c r="D86" s="6">
        <f t="shared" si="3"/>
        <v>3</v>
      </c>
      <c r="E86" s="6">
        <f t="shared" si="4"/>
        <v>114.35546154287822</v>
      </c>
      <c r="F86" s="7">
        <f t="shared" si="5"/>
        <v>3.9513807108646324</v>
      </c>
      <c r="G86" s="6">
        <f t="shared" si="1"/>
        <v>321.4406450083451</v>
      </c>
      <c r="H86" s="7">
        <f t="shared" si="6"/>
        <v>9.588227045205906</v>
      </c>
      <c r="I86" s="6">
        <f t="shared" si="0"/>
        <v>312.8837047616594</v>
      </c>
      <c r="J86" s="6"/>
    </row>
    <row r="87" spans="3:10" ht="12">
      <c r="C87" s="6">
        <f t="shared" si="2"/>
        <v>12.5</v>
      </c>
      <c r="D87" s="6">
        <f t="shared" si="3"/>
        <v>3</v>
      </c>
      <c r="E87" s="6">
        <f t="shared" si="4"/>
        <v>119.15063392336367</v>
      </c>
      <c r="F87" s="7">
        <f t="shared" si="5"/>
        <v>4.226397093457379</v>
      </c>
      <c r="G87" s="6">
        <f t="shared" si="1"/>
        <v>321.3062750243274</v>
      </c>
      <c r="H87" s="7">
        <f t="shared" si="6"/>
        <v>9.592462476292926</v>
      </c>
      <c r="I87" s="6">
        <f t="shared" si="0"/>
        <v>312.74555489940576</v>
      </c>
      <c r="J87" s="6"/>
    </row>
    <row r="88" spans="3:10" ht="12">
      <c r="C88" s="6">
        <f t="shared" si="2"/>
        <v>13</v>
      </c>
      <c r="D88" s="6">
        <f t="shared" si="3"/>
        <v>3</v>
      </c>
      <c r="E88" s="6">
        <f t="shared" si="4"/>
        <v>123.94791072673863</v>
      </c>
      <c r="F88" s="7">
        <f t="shared" si="5"/>
        <v>4.488206025825785</v>
      </c>
      <c r="G88" s="6">
        <f t="shared" si="1"/>
        <v>321.17371154599647</v>
      </c>
      <c r="H88" s="7">
        <f t="shared" si="6"/>
        <v>9.596644736784434</v>
      </c>
      <c r="I88" s="6">
        <f t="shared" si="0"/>
        <v>312.6092589945322</v>
      </c>
      <c r="J88" s="6"/>
    </row>
    <row r="89" spans="3:10" ht="12">
      <c r="C89" s="6">
        <f t="shared" si="2"/>
        <v>13.5</v>
      </c>
      <c r="D89" s="6">
        <f t="shared" si="3"/>
        <v>3</v>
      </c>
      <c r="E89" s="6">
        <f t="shared" si="4"/>
        <v>128.7472660358343</v>
      </c>
      <c r="F89" s="7">
        <f t="shared" si="5"/>
        <v>4.737449115470757</v>
      </c>
      <c r="G89" s="6">
        <f t="shared" si="1"/>
        <v>321.04286528920795</v>
      </c>
      <c r="H89" s="7">
        <f t="shared" si="6"/>
        <v>9.600776499195302</v>
      </c>
      <c r="I89" s="6">
        <f t="shared" si="0"/>
        <v>312.4747253778288</v>
      </c>
      <c r="J89" s="6"/>
    </row>
    <row r="90" spans="3:10" ht="12">
      <c r="C90" s="6">
        <f t="shared" si="2"/>
        <v>14</v>
      </c>
      <c r="D90" s="6">
        <f t="shared" si="3"/>
        <v>3</v>
      </c>
      <c r="E90" s="6">
        <f t="shared" si="4"/>
        <v>133.54867523835134</v>
      </c>
      <c r="F90" s="7">
        <f t="shared" si="5"/>
        <v>4.974736805579094</v>
      </c>
      <c r="G90" s="6">
        <f t="shared" si="1"/>
        <v>320.9136513056642</v>
      </c>
      <c r="H90" s="7">
        <f t="shared" si="6"/>
        <v>9.60486031048856</v>
      </c>
      <c r="I90" s="6">
        <f t="shared" si="0"/>
        <v>312.34186682798</v>
      </c>
      <c r="J90" s="6"/>
    </row>
    <row r="91" spans="3:10" ht="12">
      <c r="C91" s="6">
        <f t="shared" si="2"/>
        <v>14.5</v>
      </c>
      <c r="D91" s="6">
        <f t="shared" si="3"/>
        <v>3</v>
      </c>
      <c r="E91" s="6">
        <f t="shared" si="4"/>
        <v>138.35211496553404</v>
      </c>
      <c r="F91" s="7">
        <f t="shared" si="5"/>
        <v>5.200649888944407</v>
      </c>
      <c r="G91" s="6">
        <f t="shared" si="1"/>
        <v>320.78598877224067</v>
      </c>
      <c r="H91" s="7">
        <f t="shared" si="6"/>
        <v>9.608898597875742</v>
      </c>
      <c r="I91" s="6">
        <f t="shared" si="0"/>
        <v>312.210600355715</v>
      </c>
      <c r="J91" s="6"/>
    </row>
    <row r="92" spans="3:10" ht="12">
      <c r="C92" s="6">
        <f t="shared" si="2"/>
        <v>15</v>
      </c>
      <c r="D92" s="6">
        <f t="shared" si="3"/>
        <v>3</v>
      </c>
      <c r="E92" s="6">
        <f t="shared" si="4"/>
        <v>143.1575630336803</v>
      </c>
      <c r="F92" s="7">
        <f t="shared" si="5"/>
        <v>5.415740948329802</v>
      </c>
      <c r="G92" s="6">
        <f t="shared" si="1"/>
        <v>320.6598007905518</v>
      </c>
      <c r="H92" s="7">
        <f t="shared" si="6"/>
        <v>9.61289367435965</v>
      </c>
      <c r="I92" s="6">
        <f t="shared" si="0"/>
        <v>312.0808469984263</v>
      </c>
      <c r="J92" s="6"/>
    </row>
    <row r="93" spans="3:10" ht="12">
      <c r="C93" s="6">
        <f t="shared" si="2"/>
        <v>15.5</v>
      </c>
      <c r="D93" s="6">
        <f t="shared" si="3"/>
        <v>3</v>
      </c>
      <c r="E93" s="6">
        <f t="shared" si="4"/>
        <v>147.96499838836115</v>
      </c>
      <c r="F93" s="7">
        <f t="shared" si="5"/>
        <v>5.620535726847486</v>
      </c>
      <c r="G93" s="6">
        <f t="shared" si="1"/>
        <v>320.5350141962583</v>
      </c>
      <c r="H93" s="7">
        <f t="shared" si="6"/>
        <v>9.616847744030121</v>
      </c>
      <c r="I93" s="6">
        <f t="shared" si="0"/>
        <v>311.95253162475154</v>
      </c>
      <c r="J93" s="6"/>
    </row>
    <row r="94" spans="3:10" ht="12">
      <c r="C94" s="6">
        <f t="shared" si="2"/>
        <v>16</v>
      </c>
      <c r="D94" s="6">
        <f t="shared" si="3"/>
        <v>3</v>
      </c>
      <c r="E94" s="6">
        <f t="shared" si="4"/>
        <v>152.77440105122895</v>
      </c>
      <c r="F94" s="7">
        <f t="shared" si="5"/>
        <v>5.815534431756628</v>
      </c>
      <c r="G94" s="6">
        <f t="shared" si="1"/>
        <v>320.4115593776418</v>
      </c>
      <c r="H94" s="7">
        <f t="shared" si="6"/>
        <v>9.620762907122701</v>
      </c>
      <c r="I94" s="6">
        <f t="shared" si="0"/>
        <v>311.825582748633</v>
      </c>
      <c r="J94" s="6"/>
    </row>
    <row r="95" spans="3:10" ht="12">
      <c r="C95" s="6">
        <f t="shared" si="2"/>
        <v>16.5</v>
      </c>
      <c r="D95" s="6">
        <f t="shared" si="3"/>
        <v>3</v>
      </c>
      <c r="E95" s="6">
        <f t="shared" si="4"/>
        <v>157.58575206929817</v>
      </c>
      <c r="F95" s="7">
        <f t="shared" si="5"/>
        <v>6.00121297491538</v>
      </c>
      <c r="G95" s="6">
        <f t="shared" si="1"/>
        <v>320.28937010299694</v>
      </c>
      <c r="H95" s="7">
        <f t="shared" si="6"/>
        <v>9.624641164850383</v>
      </c>
      <c r="I95" s="6">
        <f t="shared" si="0"/>
        <v>311.69993235239815</v>
      </c>
      <c r="J95" s="6"/>
    </row>
    <row r="96" spans="3:10" ht="12">
      <c r="C96" s="6">
        <f t="shared" si="2"/>
        <v>17</v>
      </c>
      <c r="D96" s="6">
        <f t="shared" si="3"/>
        <v>3</v>
      </c>
      <c r="E96" s="6">
        <f t="shared" si="4"/>
        <v>162.39903346658753</v>
      </c>
      <c r="F96" s="7">
        <f t="shared" si="5"/>
        <v>6.17802415296562</v>
      </c>
      <c r="G96" s="6">
        <f t="shared" si="1"/>
        <v>320.16838335641137</v>
      </c>
      <c r="H96" s="7">
        <f t="shared" si="6"/>
        <v>9.62848442401728</v>
      </c>
      <c r="I96" s="6">
        <f t="shared" si="0"/>
        <v>311.5755157184218</v>
      </c>
      <c r="J96" s="6"/>
    </row>
    <row r="97" spans="3:10" ht="12">
      <c r="C97" s="6">
        <f t="shared" si="2"/>
        <v>17.5</v>
      </c>
      <c r="D97" s="6">
        <f t="shared" si="3"/>
        <v>3</v>
      </c>
      <c r="E97" s="6">
        <f t="shared" si="4"/>
        <v>167.214228198017</v>
      </c>
      <c r="F97" s="7">
        <f t="shared" si="5"/>
        <v>6.3463987701793005</v>
      </c>
      <c r="G97" s="6">
        <f t="shared" si="1"/>
        <v>320.04853918152685</v>
      </c>
      <c r="H97" s="7">
        <f t="shared" si="6"/>
        <v>9.632294501424012</v>
      </c>
      <c r="I97" s="6">
        <f t="shared" si="0"/>
        <v>311.4522712689557</v>
      </c>
      <c r="J97" s="6"/>
    </row>
    <row r="98" spans="3:10" ht="12">
      <c r="C98" s="6">
        <f t="shared" si="2"/>
        <v>18</v>
      </c>
      <c r="D98" s="6">
        <f t="shared" si="3"/>
        <v>3</v>
      </c>
      <c r="E98" s="6">
        <f t="shared" si="4"/>
        <v>172.0313201054573</v>
      </c>
      <c r="F98" s="7">
        <f t="shared" si="5"/>
        <v>6.506746706752874</v>
      </c>
      <c r="G98" s="6">
        <f t="shared" si="1"/>
        <v>319.92978053289215</v>
      </c>
      <c r="H98" s="7">
        <f t="shared" si="6"/>
        <v>9.636073128073146</v>
      </c>
      <c r="I98" s="6">
        <f t="shared" si="0"/>
        <v>311.33014041372877</v>
      </c>
      <c r="J98" s="6"/>
    </row>
    <row r="99" spans="3:10" ht="12">
      <c r="C99" s="6">
        <f t="shared" si="2"/>
        <v>18.5</v>
      </c>
      <c r="D99" s="6">
        <f t="shared" si="3"/>
        <v>3</v>
      </c>
      <c r="E99" s="6">
        <f t="shared" si="4"/>
        <v>176.85029387583452</v>
      </c>
      <c r="F99" s="7">
        <f t="shared" si="5"/>
        <v>6.659457935200777</v>
      </c>
      <c r="G99" s="6">
        <f t="shared" si="1"/>
        <v>319.8120531345402</v>
      </c>
      <c r="H99" s="7">
        <f t="shared" si="6"/>
        <v>9.639821953183716</v>
      </c>
      <c r="I99" s="6">
        <f t="shared" si="0"/>
        <v>311.2090674049408</v>
      </c>
      <c r="J99" s="6"/>
    </row>
    <row r="100" spans="3:10" ht="12">
      <c r="C100" s="6">
        <f t="shared" si="2"/>
        <v>19</v>
      </c>
      <c r="D100" s="6">
        <f t="shared" si="3"/>
        <v>3</v>
      </c>
      <c r="E100" s="6">
        <f t="shared" si="4"/>
        <v>181.67113500119612</v>
      </c>
      <c r="F100" s="7">
        <f t="shared" si="5"/>
        <v>6.804903487370114</v>
      </c>
      <c r="G100" s="6">
        <f t="shared" si="1"/>
        <v>319.69530534543657</v>
      </c>
      <c r="H100" s="7">
        <f t="shared" si="6"/>
        <v>9.643542548022046</v>
      </c>
      <c r="I100" s="6">
        <f t="shared" si="0"/>
        <v>311.0889991992928</v>
      </c>
      <c r="J100" s="6"/>
    </row>
    <row r="101" spans="3:10" ht="12">
      <c r="C101" s="6">
        <f t="shared" si="2"/>
        <v>19.5</v>
      </c>
      <c r="D101" s="6">
        <f t="shared" si="3"/>
        <v>3</v>
      </c>
      <c r="E101" s="6">
        <f t="shared" si="4"/>
        <v>186.4938297406486</v>
      </c>
      <c r="F101" s="7">
        <f t="shared" si="5"/>
        <v>6.943436374476006</v>
      </c>
      <c r="G101" s="6">
        <f t="shared" si="1"/>
        <v>319.5794880314672</v>
      </c>
      <c r="H101" s="7">
        <f t="shared" si="6"/>
        <v>9.647236409558184</v>
      </c>
      <c r="I101" s="6">
        <f t="shared" si="0"/>
        <v>310.9698853267109</v>
      </c>
      <c r="J101" s="6"/>
    </row>
    <row r="102" spans="3:10" ht="12">
      <c r="C102" s="6">
        <f t="shared" si="2"/>
        <v>20</v>
      </c>
      <c r="D102" s="6">
        <f t="shared" si="3"/>
        <v>3</v>
      </c>
      <c r="E102" s="6">
        <f t="shared" si="4"/>
        <v>191.31836508408153</v>
      </c>
      <c r="F102" s="7">
        <f t="shared" si="5"/>
        <v>7.075392462440479</v>
      </c>
      <c r="G102" s="6">
        <f t="shared" si="1"/>
        <v>319.46455444364517</v>
      </c>
      <c r="H102" s="7">
        <f t="shared" si="6"/>
        <v>9.650904963954176</v>
      </c>
      <c r="I102" s="6">
        <f t="shared" si="0"/>
        <v>310.8516777654412</v>
      </c>
      <c r="J102" s="6"/>
    </row>
    <row r="103" spans="3:10" ht="12">
      <c r="C103" s="6"/>
      <c r="D103" s="6"/>
      <c r="E103" s="6"/>
      <c r="F103" s="7"/>
      <c r="G103" s="6"/>
      <c r="H103" s="5"/>
      <c r="I103" s="7"/>
      <c r="J103" s="6"/>
    </row>
    <row r="104" spans="3:10" ht="12">
      <c r="C104" s="6"/>
      <c r="D104" s="6"/>
      <c r="E104" s="6"/>
      <c r="F104" s="7"/>
      <c r="G104" s="6"/>
      <c r="H104" s="5"/>
      <c r="I104" s="7"/>
      <c r="J104" s="6"/>
    </row>
    <row r="105" spans="3:10" ht="12">
      <c r="C105" s="6"/>
      <c r="D105" s="6"/>
      <c r="E105" s="6"/>
      <c r="F105" s="7"/>
      <c r="G105" s="6"/>
      <c r="H105" s="5"/>
      <c r="I105" s="7"/>
      <c r="J105" s="6"/>
    </row>
    <row r="106" spans="3:10" ht="12">
      <c r="C106" s="6"/>
      <c r="D106" s="6"/>
      <c r="E106" s="6"/>
      <c r="F106" s="7"/>
      <c r="G106" s="6"/>
      <c r="H106" s="5"/>
      <c r="I106" s="7"/>
      <c r="J106" s="6"/>
    </row>
    <row r="107" spans="3:10" ht="12">
      <c r="C107" s="6"/>
      <c r="D107" s="6"/>
      <c r="E107" s="6"/>
      <c r="F107" s="7"/>
      <c r="G107" s="6"/>
      <c r="H107" s="5"/>
      <c r="I107" s="7"/>
      <c r="J107" s="6"/>
    </row>
    <row r="108" spans="3:10" ht="12">
      <c r="C108" s="6"/>
      <c r="D108" s="6"/>
      <c r="E108" s="6"/>
      <c r="F108" s="7"/>
      <c r="G108" s="6"/>
      <c r="H108" s="5"/>
      <c r="I108" s="7"/>
      <c r="J108" s="6"/>
    </row>
    <row r="109" spans="3:10" ht="12">
      <c r="C109" s="6"/>
      <c r="D109" s="6"/>
      <c r="E109" s="6"/>
      <c r="F109" s="7"/>
      <c r="G109" s="6"/>
      <c r="H109" s="5"/>
      <c r="I109" s="7"/>
      <c r="J109" s="6"/>
    </row>
    <row r="110" spans="3:10" ht="12">
      <c r="C110" s="6"/>
      <c r="D110" s="6"/>
      <c r="E110" s="6"/>
      <c r="F110" s="7"/>
      <c r="G110" s="6"/>
      <c r="H110" s="5"/>
      <c r="I110" s="7"/>
      <c r="J110" s="6"/>
    </row>
    <row r="111" ht="3.75" customHeight="1"/>
    <row r="112" spans="2:9" ht="12">
      <c r="B112" s="2" t="s">
        <v>41</v>
      </c>
      <c r="C112" s="4" t="s">
        <v>30</v>
      </c>
      <c r="D112" s="4" t="s">
        <v>31</v>
      </c>
      <c r="E112" s="4" t="s">
        <v>32</v>
      </c>
      <c r="F112" s="4" t="s">
        <v>33</v>
      </c>
      <c r="G112" s="4" t="s">
        <v>34</v>
      </c>
      <c r="H112" s="4" t="s">
        <v>35</v>
      </c>
      <c r="I112" s="4" t="s">
        <v>42</v>
      </c>
    </row>
    <row r="113" spans="1:9" ht="12">
      <c r="A113" s="2"/>
      <c r="B113" s="10"/>
      <c r="C113" s="4" t="s">
        <v>37</v>
      </c>
      <c r="D113" s="4" t="s">
        <v>38</v>
      </c>
      <c r="E113" s="4" t="s">
        <v>39</v>
      </c>
      <c r="F113" s="4" t="s">
        <v>36</v>
      </c>
      <c r="G113" s="4" t="s">
        <v>40</v>
      </c>
      <c r="H113" s="4" t="s">
        <v>36</v>
      </c>
      <c r="I113" s="4" t="s">
        <v>40</v>
      </c>
    </row>
    <row r="114" spans="3:9" ht="3" customHeight="1">
      <c r="C114" s="4"/>
      <c r="D114" s="4"/>
      <c r="E114" s="4"/>
      <c r="F114" s="4"/>
      <c r="G114" s="4"/>
      <c r="H114" s="4"/>
      <c r="I114" s="4"/>
    </row>
    <row r="115" spans="1:9" ht="12">
      <c r="A115" s="2"/>
      <c r="B115" s="11"/>
      <c r="C115" s="6">
        <f>C102</f>
        <v>20</v>
      </c>
      <c r="D115" s="6">
        <f>E$16</f>
        <v>15</v>
      </c>
      <c r="E115" s="6">
        <f>E102</f>
        <v>191.31836508408153</v>
      </c>
      <c r="F115" s="7">
        <f>F102</f>
        <v>7.075392462440479</v>
      </c>
      <c r="G115" s="6">
        <f>I$8-I$10*E102-I$11*F102</f>
        <v>319.3830777535767</v>
      </c>
      <c r="H115" s="7">
        <f>(G115-SQRT(G115^2-4000*$E$24*D115))/(2*$E$24)</f>
        <v>55.506172395410225</v>
      </c>
      <c r="I115" s="6">
        <f aca="true" t="shared" si="7" ref="I115:I140">I$8-I$9*H115-I$10*E115-I$11*F115</f>
        <v>270.31562135603406</v>
      </c>
    </row>
    <row r="116" spans="1:9" ht="12">
      <c r="A116" s="2"/>
      <c r="B116" s="11"/>
      <c r="C116" s="6">
        <f>C115+$E$20</f>
        <v>20.08</v>
      </c>
      <c r="D116" s="6">
        <f>D115</f>
        <v>15</v>
      </c>
      <c r="E116" s="6">
        <f>E115+$E$20*(H115+H116)/2</f>
        <v>195.7595362593578</v>
      </c>
      <c r="F116" s="7">
        <f>$E$21*H116+$E$22*H115+$E$23*F115</f>
        <v>7.461360599543355</v>
      </c>
      <c r="G116" s="6">
        <f aca="true" t="shared" si="8" ref="G116:G140">I$8-I$10*(E115+$E$20*H115/2)-I$11*($E$22*H115+$E$23*F115)</f>
        <v>319.315647467436</v>
      </c>
      <c r="H116" s="7">
        <f>(G116-SQRT(G116^2-4000*$E$24*D116))/(2*$E$24)</f>
        <v>55.52310698478247</v>
      </c>
      <c r="I116" s="6">
        <f t="shared" si="7"/>
        <v>270.1577922163291</v>
      </c>
    </row>
    <row r="117" spans="1:10" ht="12">
      <c r="A117" s="2"/>
      <c r="B117" s="11"/>
      <c r="C117" s="6">
        <f aca="true" t="shared" si="9" ref="C117:C140">C116+$E$20</f>
        <v>20.159999999999997</v>
      </c>
      <c r="D117" s="6">
        <f aca="true" t="shared" si="10" ref="D117:D140">D116</f>
        <v>15</v>
      </c>
      <c r="E117" s="6">
        <f aca="true" t="shared" si="11" ref="E117:E140">E116+$E$20*(H116+H117)/2</f>
        <v>200.20281750303405</v>
      </c>
      <c r="F117" s="7">
        <f aca="true" t="shared" si="12" ref="F117:F140">$E$21*H117+$E$22*H116+$E$23*F116</f>
        <v>7.844463575023473</v>
      </c>
      <c r="G117" s="6">
        <f t="shared" si="8"/>
        <v>319.17319608389926</v>
      </c>
      <c r="H117" s="7">
        <f aca="true" t="shared" si="13" ref="H117:H140">(G117-SQRT(G117^2-4000*$E$24*D117))/(2*$E$24)</f>
        <v>55.55892410541957</v>
      </c>
      <c r="I117" s="6">
        <f t="shared" si="7"/>
        <v>269.9836298402451</v>
      </c>
      <c r="J117" s="6"/>
    </row>
    <row r="118" spans="3:10" ht="12">
      <c r="C118" s="6">
        <f t="shared" si="9"/>
        <v>20.239999999999995</v>
      </c>
      <c r="D118" s="6">
        <f t="shared" si="10"/>
        <v>15</v>
      </c>
      <c r="E118" s="6">
        <f t="shared" si="11"/>
        <v>204.64896305086705</v>
      </c>
      <c r="F118" s="7">
        <f t="shared" si="12"/>
        <v>8.224799240970457</v>
      </c>
      <c r="G118" s="6">
        <f t="shared" si="8"/>
        <v>319.0310748014269</v>
      </c>
      <c r="H118" s="7">
        <f t="shared" si="13"/>
        <v>55.59471458870971</v>
      </c>
      <c r="I118" s="6">
        <f t="shared" si="7"/>
        <v>269.80982114882744</v>
      </c>
      <c r="J118" s="6"/>
    </row>
    <row r="119" spans="3:10" ht="12">
      <c r="C119" s="6">
        <f t="shared" si="9"/>
        <v>20.319999999999993</v>
      </c>
      <c r="D119" s="6">
        <f t="shared" si="10"/>
        <v>15</v>
      </c>
      <c r="E119" s="6">
        <f t="shared" si="11"/>
        <v>209.09797079289484</v>
      </c>
      <c r="F119" s="7">
        <f t="shared" si="12"/>
        <v>8.602389437390677</v>
      </c>
      <c r="G119" s="6">
        <f t="shared" si="8"/>
        <v>318.88928060533135</v>
      </c>
      <c r="H119" s="7">
        <f t="shared" si="13"/>
        <v>55.63047896029791</v>
      </c>
      <c r="I119" s="6">
        <f t="shared" si="7"/>
        <v>269.6363626620041</v>
      </c>
      <c r="J119" s="6"/>
    </row>
    <row r="120" spans="3:10" ht="12">
      <c r="C120" s="6">
        <f t="shared" si="9"/>
        <v>20.39999999999999</v>
      </c>
      <c r="D120" s="6">
        <f t="shared" si="10"/>
        <v>15</v>
      </c>
      <c r="E120" s="6">
        <f t="shared" si="11"/>
        <v>213.54983866114188</v>
      </c>
      <c r="F120" s="7">
        <f t="shared" si="12"/>
        <v>8.977255834449352</v>
      </c>
      <c r="G120" s="6">
        <f t="shared" si="8"/>
        <v>318.74781050386093</v>
      </c>
      <c r="H120" s="7">
        <f t="shared" si="13"/>
        <v>55.666217744199805</v>
      </c>
      <c r="I120" s="6">
        <f t="shared" si="7"/>
        <v>269.4632509240816</v>
      </c>
      <c r="J120" s="6"/>
    </row>
    <row r="121" spans="3:10" ht="12">
      <c r="C121" s="6">
        <f t="shared" si="9"/>
        <v>20.47999999999999</v>
      </c>
      <c r="D121" s="6">
        <f t="shared" si="10"/>
        <v>15</v>
      </c>
      <c r="E121" s="6">
        <f t="shared" si="11"/>
        <v>218.004564629489</v>
      </c>
      <c r="F121" s="7">
        <f t="shared" si="12"/>
        <v>9.349419933810918</v>
      </c>
      <c r="G121" s="6">
        <f t="shared" si="8"/>
        <v>318.6066615280147</v>
      </c>
      <c r="H121" s="7">
        <f t="shared" si="13"/>
        <v>55.70193146280976</v>
      </c>
      <c r="I121" s="6">
        <f t="shared" si="7"/>
        <v>269.2904825035528</v>
      </c>
      <c r="J121" s="6"/>
    </row>
    <row r="122" spans="3:10" ht="12">
      <c r="C122" s="6">
        <f t="shared" si="9"/>
        <v>20.559999999999988</v>
      </c>
      <c r="D122" s="6">
        <f t="shared" si="10"/>
        <v>15</v>
      </c>
      <c r="E122" s="6">
        <f t="shared" si="11"/>
        <v>222.4621467135442</v>
      </c>
      <c r="F122" s="7">
        <f t="shared" si="12"/>
        <v>9.71890306996876</v>
      </c>
      <c r="G122" s="6">
        <f t="shared" si="8"/>
        <v>318.46583073135884</v>
      </c>
      <c r="H122" s="7">
        <f t="shared" si="13"/>
        <v>55.737620636909405</v>
      </c>
      <c r="I122" s="6">
        <f t="shared" si="7"/>
        <v>269.1180539929056</v>
      </c>
      <c r="J122" s="6"/>
    </row>
    <row r="123" spans="3:10" ht="12">
      <c r="C123" s="6">
        <f t="shared" si="9"/>
        <v>20.639999999999986</v>
      </c>
      <c r="D123" s="6">
        <f t="shared" si="10"/>
        <v>15</v>
      </c>
      <c r="E123" s="6">
        <f t="shared" si="11"/>
        <v>226.92258297051367</v>
      </c>
      <c r="F123" s="7">
        <f t="shared" si="12"/>
        <v>10.085726411564439</v>
      </c>
      <c r="G123" s="6">
        <f t="shared" si="8"/>
        <v>318.32531518984473</v>
      </c>
      <c r="H123" s="7">
        <f t="shared" si="13"/>
        <v>55.773285785675895</v>
      </c>
      <c r="I123" s="6">
        <f t="shared" si="7"/>
        <v>268.9459620084332</v>
      </c>
      <c r="J123" s="6"/>
    </row>
    <row r="124" spans="3:10" ht="12">
      <c r="C124" s="6">
        <f t="shared" si="9"/>
        <v>20.719999999999985</v>
      </c>
      <c r="D124" s="6">
        <f t="shared" si="10"/>
        <v>15</v>
      </c>
      <c r="E124" s="6">
        <f t="shared" si="11"/>
        <v>231.38587149907406</v>
      </c>
      <c r="F124" s="7">
        <f t="shared" si="12"/>
        <v>10.449910962696457</v>
      </c>
      <c r="G124" s="6">
        <f t="shared" si="8"/>
        <v>318.1851120016283</v>
      </c>
      <c r="H124" s="7">
        <f t="shared" si="13"/>
        <v>55.80892742669048</v>
      </c>
      <c r="I124" s="6">
        <f t="shared" si="7"/>
        <v>268.77420319004665</v>
      </c>
      <c r="J124" s="6"/>
    </row>
    <row r="125" spans="3:10" ht="12">
      <c r="C125" s="6">
        <f t="shared" si="9"/>
        <v>20.799999999999983</v>
      </c>
      <c r="D125" s="6">
        <f t="shared" si="10"/>
        <v>15</v>
      </c>
      <c r="E125" s="6">
        <f t="shared" si="11"/>
        <v>235.85201043924494</v>
      </c>
      <c r="F125" s="7">
        <f t="shared" si="12"/>
        <v>10.811477564218668</v>
      </c>
      <c r="G125" s="6">
        <f t="shared" si="8"/>
        <v>318.04521828689036</v>
      </c>
      <c r="H125" s="7">
        <f t="shared" si="13"/>
        <v>55.844546075947314</v>
      </c>
      <c r="I125" s="6">
        <f t="shared" si="7"/>
        <v>268.6027742010871</v>
      </c>
      <c r="J125" s="6"/>
    </row>
    <row r="126" spans="3:10" ht="12">
      <c r="C126" s="6">
        <f t="shared" si="9"/>
        <v>20.87999999999998</v>
      </c>
      <c r="D126" s="6">
        <f t="shared" si="10"/>
        <v>15</v>
      </c>
      <c r="E126" s="6">
        <f t="shared" si="11"/>
        <v>240.32099797226235</v>
      </c>
      <c r="F126" s="7">
        <f t="shared" si="12"/>
        <v>11.17044689502842</v>
      </c>
      <c r="G126" s="6">
        <f t="shared" si="8"/>
        <v>317.9056311876597</v>
      </c>
      <c r="H126" s="7">
        <f t="shared" si="13"/>
        <v>55.88014224786189</v>
      </c>
      <c r="I126" s="6">
        <f t="shared" si="7"/>
        <v>268.4316717281409</v>
      </c>
      <c r="J126" s="6"/>
    </row>
    <row r="127" spans="3:10" ht="12">
      <c r="C127" s="6">
        <f t="shared" si="9"/>
        <v>20.95999999999998</v>
      </c>
      <c r="D127" s="6">
        <f t="shared" si="10"/>
        <v>15</v>
      </c>
      <c r="E127" s="6">
        <f t="shared" si="11"/>
        <v>244.79283232045273</v>
      </c>
      <c r="F127" s="7">
        <f t="shared" si="12"/>
        <v>11.526839473344486</v>
      </c>
      <c r="G127" s="6">
        <f t="shared" si="8"/>
        <v>317.76634786763566</v>
      </c>
      <c r="H127" s="7">
        <f t="shared" si="13"/>
        <v>55.91571645528011</v>
      </c>
      <c r="I127" s="6">
        <f t="shared" si="7"/>
        <v>268.2608924808551</v>
      </c>
      <c r="J127" s="6"/>
    </row>
    <row r="128" spans="3:10" ht="12">
      <c r="C128" s="6">
        <f t="shared" si="9"/>
        <v>21.039999999999978</v>
      </c>
      <c r="D128" s="6">
        <f t="shared" si="10"/>
        <v>15</v>
      </c>
      <c r="E128" s="6">
        <f t="shared" si="11"/>
        <v>249.26751174710776</v>
      </c>
      <c r="F128" s="7">
        <f t="shared" si="12"/>
        <v>11.880675657974903</v>
      </c>
      <c r="G128" s="6">
        <f t="shared" si="8"/>
        <v>317.6273655120139</v>
      </c>
      <c r="H128" s="7">
        <f t="shared" si="13"/>
        <v>55.95126920948707</v>
      </c>
      <c r="I128" s="6">
        <f t="shared" si="7"/>
        <v>268.0904331917548</v>
      </c>
      <c r="J128" s="6"/>
    </row>
    <row r="129" spans="3:10" ht="12">
      <c r="C129" s="6">
        <f t="shared" si="9"/>
        <v>21.119999999999976</v>
      </c>
      <c r="D129" s="6">
        <f t="shared" si="10"/>
        <v>15</v>
      </c>
      <c r="E129" s="6">
        <f t="shared" si="11"/>
        <v>253.7450345563599</v>
      </c>
      <c r="F129" s="7">
        <f t="shared" si="12"/>
        <v>12.231975649574757</v>
      </c>
      <c r="G129" s="6">
        <f t="shared" si="8"/>
        <v>317.4886813273126</v>
      </c>
      <c r="H129" s="7">
        <f t="shared" si="13"/>
        <v>55.98680102021602</v>
      </c>
      <c r="I129" s="6">
        <f t="shared" si="7"/>
        <v>267.9202906160614</v>
      </c>
      <c r="J129" s="6"/>
    </row>
    <row r="130" spans="3:10" ht="12">
      <c r="C130" s="6">
        <f t="shared" si="9"/>
        <v>21.199999999999974</v>
      </c>
      <c r="D130" s="6">
        <f t="shared" si="10"/>
        <v>15</v>
      </c>
      <c r="E130" s="6">
        <f t="shared" si="11"/>
        <v>258.2253990930585</v>
      </c>
      <c r="F130" s="7">
        <f t="shared" si="12"/>
        <v>12.580759491894044</v>
      </c>
      <c r="G130" s="6">
        <f t="shared" si="8"/>
        <v>317.3502925412001</v>
      </c>
      <c r="H130" s="7">
        <f t="shared" si="13"/>
        <v>56.02231239565755</v>
      </c>
      <c r="I130" s="6">
        <f t="shared" si="7"/>
        <v>267.7504615315124</v>
      </c>
      <c r="J130" s="6"/>
    </row>
    <row r="131" spans="3:10" ht="12">
      <c r="C131" s="6">
        <f t="shared" si="9"/>
        <v>21.279999999999973</v>
      </c>
      <c r="D131" s="6">
        <f t="shared" si="10"/>
        <v>15</v>
      </c>
      <c r="E131" s="6">
        <f t="shared" si="11"/>
        <v>262.7086037426469</v>
      </c>
      <c r="F131" s="7">
        <f t="shared" si="12"/>
        <v>12.927047073015638</v>
      </c>
      <c r="G131" s="6">
        <f t="shared" si="8"/>
        <v>317.2121964023242</v>
      </c>
      <c r="H131" s="7">
        <f t="shared" si="13"/>
        <v>56.057803842468665</v>
      </c>
      <c r="I131" s="6">
        <f t="shared" si="7"/>
        <v>267.58094273818256</v>
      </c>
      <c r="J131" s="6"/>
    </row>
    <row r="132" spans="3:10" ht="12">
      <c r="C132" s="6">
        <f t="shared" si="9"/>
        <v>21.35999999999997</v>
      </c>
      <c r="D132" s="6">
        <f t="shared" si="10"/>
        <v>15</v>
      </c>
      <c r="E132" s="6">
        <f t="shared" si="11"/>
        <v>267.19464693104</v>
      </c>
      <c r="F132" s="7">
        <f t="shared" si="12"/>
        <v>13.27085812658348</v>
      </c>
      <c r="G132" s="6">
        <f t="shared" si="8"/>
        <v>317.0743901801427</v>
      </c>
      <c r="H132" s="7">
        <f t="shared" si="13"/>
        <v>56.09327586578202</v>
      </c>
      <c r="I132" s="6">
        <f t="shared" si="7"/>
        <v>267.4117310583062</v>
      </c>
      <c r="J132" s="6"/>
    </row>
    <row r="133" spans="3:10" ht="12">
      <c r="C133" s="6">
        <f t="shared" si="9"/>
        <v>21.43999999999997</v>
      </c>
      <c r="D133" s="6">
        <f t="shared" si="10"/>
        <v>15</v>
      </c>
      <c r="E133" s="6">
        <f t="shared" si="11"/>
        <v>271.6835271245026</v>
      </c>
      <c r="F133" s="7">
        <f t="shared" si="12"/>
        <v>13.612212233021053</v>
      </c>
      <c r="G133" s="6">
        <f t="shared" si="8"/>
        <v>316.9368711647553</v>
      </c>
      <c r="H133" s="7">
        <f t="shared" si="13"/>
        <v>56.12872896921532</v>
      </c>
      <c r="I133" s="6">
        <f t="shared" si="7"/>
        <v>267.2428233361007</v>
      </c>
      <c r="J133" s="6"/>
    </row>
    <row r="134" spans="3:10" ht="12">
      <c r="C134" s="6">
        <f t="shared" si="9"/>
        <v>21.519999999999968</v>
      </c>
      <c r="D134" s="6">
        <f t="shared" si="10"/>
        <v>15</v>
      </c>
      <c r="E134" s="6">
        <f t="shared" si="11"/>
        <v>276.17524282952877</v>
      </c>
      <c r="F134" s="7">
        <f t="shared" si="12"/>
        <v>13.95112882074022</v>
      </c>
      <c r="G134" s="6">
        <f t="shared" si="8"/>
        <v>316.79963666673643</v>
      </c>
      <c r="H134" s="7">
        <f t="shared" si="13"/>
        <v>56.16416365488059</v>
      </c>
      <c r="I134" s="6">
        <f t="shared" si="7"/>
        <v>267.0742164375913</v>
      </c>
      <c r="J134" s="6"/>
    </row>
    <row r="135" spans="3:10" ht="12">
      <c r="C135" s="6">
        <f t="shared" si="9"/>
        <v>21.599999999999966</v>
      </c>
      <c r="D135" s="6">
        <f t="shared" si="10"/>
        <v>15</v>
      </c>
      <c r="E135" s="6">
        <f t="shared" si="11"/>
        <v>280.6697925927218</v>
      </c>
      <c r="F135" s="7">
        <f t="shared" si="12"/>
        <v>14.287627167340503</v>
      </c>
      <c r="G135" s="6">
        <f t="shared" si="8"/>
        <v>316.6626840169703</v>
      </c>
      <c r="H135" s="7">
        <f t="shared" si="13"/>
        <v>56.199580423393876</v>
      </c>
      <c r="I135" s="6">
        <f t="shared" si="7"/>
        <v>266.9059072504377</v>
      </c>
      <c r="J135" s="6"/>
    </row>
    <row r="136" spans="3:10" ht="12">
      <c r="C136" s="6">
        <f t="shared" si="9"/>
        <v>21.679999999999964</v>
      </c>
      <c r="D136" s="6">
        <f t="shared" si="10"/>
        <v>15</v>
      </c>
      <c r="E136" s="6">
        <f t="shared" si="11"/>
        <v>285.1671750006747</v>
      </c>
      <c r="F136" s="7">
        <f t="shared" si="12"/>
        <v>14.621726400798895</v>
      </c>
      <c r="G136" s="6">
        <f t="shared" si="8"/>
        <v>316.52601056648626</v>
      </c>
      <c r="H136" s="7">
        <f t="shared" si="13"/>
        <v>56.2349797738846</v>
      </c>
      <c r="I136" s="6">
        <f t="shared" si="7"/>
        <v>266.7378926837607</v>
      </c>
      <c r="J136" s="6"/>
    </row>
    <row r="137" spans="3:10" ht="12">
      <c r="C137" s="6">
        <f t="shared" si="9"/>
        <v>21.759999999999962</v>
      </c>
      <c r="D137" s="6">
        <f t="shared" si="10"/>
        <v>15</v>
      </c>
      <c r="E137" s="6">
        <f t="shared" si="11"/>
        <v>289.66738867985174</v>
      </c>
      <c r="F137" s="7">
        <f t="shared" si="12"/>
        <v>14.953445500650254</v>
      </c>
      <c r="G137" s="6">
        <f t="shared" si="8"/>
        <v>316.3896136862962</v>
      </c>
      <c r="H137" s="7">
        <f t="shared" si="13"/>
        <v>56.27036220400529</v>
      </c>
      <c r="I137" s="6">
        <f t="shared" si="7"/>
        <v>266.5701696679713</v>
      </c>
      <c r="J137" s="6"/>
    </row>
    <row r="138" spans="3:10" ht="12">
      <c r="C138" s="6">
        <f t="shared" si="9"/>
        <v>21.83999999999996</v>
      </c>
      <c r="D138" s="6">
        <f t="shared" si="10"/>
        <v>15</v>
      </c>
      <c r="E138" s="6">
        <f t="shared" si="11"/>
        <v>294.1704322964707</v>
      </c>
      <c r="F138" s="7">
        <f t="shared" si="12"/>
        <v>15.282803299158369</v>
      </c>
      <c r="G138" s="6">
        <f t="shared" si="8"/>
        <v>316.25349076723296</v>
      </c>
      <c r="H138" s="7">
        <f t="shared" si="13"/>
        <v>56.30572820994123</v>
      </c>
      <c r="I138" s="6">
        <f t="shared" si="7"/>
        <v>266.40273515460035</v>
      </c>
      <c r="J138" s="6"/>
    </row>
    <row r="139" spans="3:10" ht="12">
      <c r="C139" s="6">
        <f t="shared" si="9"/>
        <v>21.91999999999996</v>
      </c>
      <c r="D139" s="6">
        <f t="shared" si="10"/>
        <v>15</v>
      </c>
      <c r="E139" s="6">
        <f t="shared" si="11"/>
        <v>298.67630455638596</v>
      </c>
      <c r="F139" s="7">
        <f t="shared" si="12"/>
        <v>15.609818482477777</v>
      </c>
      <c r="G139" s="6">
        <f t="shared" si="8"/>
        <v>316.1176392197899</v>
      </c>
      <c r="H139" s="7">
        <f t="shared" si="13"/>
        <v>56.3410782864204</v>
      </c>
      <c r="I139" s="6">
        <f t="shared" si="7"/>
        <v>266.23558611612975</v>
      </c>
      <c r="J139" s="6"/>
    </row>
    <row r="140" spans="3:10" ht="12">
      <c r="C140" s="6">
        <f t="shared" si="9"/>
        <v>21.999999999999957</v>
      </c>
      <c r="D140" s="6">
        <f t="shared" si="10"/>
        <v>15</v>
      </c>
      <c r="E140" s="6">
        <f t="shared" si="11"/>
        <v>303.1850042049722</v>
      </c>
      <c r="F140" s="7">
        <f t="shared" si="12"/>
        <v>15.934509591806414</v>
      </c>
      <c r="G140" s="6">
        <f t="shared" si="8"/>
        <v>315.98205647396196</v>
      </c>
      <c r="H140" s="7">
        <f t="shared" si="13"/>
        <v>56.37641292672312</v>
      </c>
      <c r="I140" s="6">
        <f t="shared" si="7"/>
        <v>266.0687195458244</v>
      </c>
      <c r="J140" s="6"/>
    </row>
    <row r="141" spans="3:10" ht="12">
      <c r="C141" s="6"/>
      <c r="D141" s="6"/>
      <c r="E141" s="6"/>
      <c r="F141" s="7"/>
      <c r="G141" s="6"/>
      <c r="H141" s="5"/>
      <c r="I141" s="7"/>
      <c r="J141" s="6"/>
    </row>
    <row r="142" spans="3:10" ht="12">
      <c r="C142" s="6"/>
      <c r="D142" s="6"/>
      <c r="E142" s="6"/>
      <c r="F142" s="7"/>
      <c r="G142" s="6"/>
      <c r="H142" s="5"/>
      <c r="I142" s="7"/>
      <c r="J142" s="6"/>
    </row>
    <row r="143" spans="3:10" ht="12">
      <c r="C143" s="6"/>
      <c r="D143" s="6"/>
      <c r="E143" s="6"/>
      <c r="F143" s="7"/>
      <c r="G143" s="6"/>
      <c r="H143" s="5"/>
      <c r="I143" s="7"/>
      <c r="J143" s="6"/>
    </row>
    <row r="144" spans="3:10" ht="12">
      <c r="C144" s="6"/>
      <c r="D144" s="6"/>
      <c r="E144" s="6"/>
      <c r="F144" s="7"/>
      <c r="G144" s="6"/>
      <c r="H144" s="5"/>
      <c r="I144" s="7"/>
      <c r="J144" s="6"/>
    </row>
    <row r="145" spans="3:10" ht="12">
      <c r="C145" s="6"/>
      <c r="D145" s="6"/>
      <c r="E145" s="6"/>
      <c r="F145" s="7"/>
      <c r="G145" s="6"/>
      <c r="H145" s="5"/>
      <c r="I145" s="7"/>
      <c r="J145" s="6"/>
    </row>
    <row r="146" spans="3:10" ht="12">
      <c r="C146" s="6"/>
      <c r="D146" s="6"/>
      <c r="E146" s="6"/>
      <c r="F146" s="7"/>
      <c r="G146" s="6"/>
      <c r="H146" s="5"/>
      <c r="I146" s="7"/>
      <c r="J146" s="6"/>
    </row>
    <row r="147" spans="3:10" ht="12">
      <c r="C147" s="6"/>
      <c r="D147" s="6"/>
      <c r="E147" s="6"/>
      <c r="F147" s="7"/>
      <c r="G147" s="6"/>
      <c r="H147" s="5"/>
      <c r="I147" s="7"/>
      <c r="J147" s="6"/>
    </row>
    <row r="148" spans="3:10" ht="12">
      <c r="C148" s="6"/>
      <c r="D148" s="6"/>
      <c r="E148" s="6"/>
      <c r="F148" s="7"/>
      <c r="G148" s="6"/>
      <c r="H148" s="5"/>
      <c r="I148" s="7"/>
      <c r="J148" s="6"/>
    </row>
    <row r="149" spans="3:10" ht="12">
      <c r="C149" s="6"/>
      <c r="D149" s="6"/>
      <c r="E149" s="6"/>
      <c r="F149" s="7"/>
      <c r="G149" s="6"/>
      <c r="H149" s="5"/>
      <c r="I149" s="7"/>
      <c r="J149" s="6"/>
    </row>
    <row r="150" spans="3:10" ht="12">
      <c r="C150" s="6"/>
      <c r="D150" s="6"/>
      <c r="E150" s="6"/>
      <c r="F150" s="7"/>
      <c r="G150" s="6"/>
      <c r="H150" s="5"/>
      <c r="I150" s="7"/>
      <c r="J150" s="6"/>
    </row>
    <row r="151" spans="3:10" ht="12">
      <c r="C151" s="6"/>
      <c r="D151" s="6"/>
      <c r="E151" s="6"/>
      <c r="F151" s="7"/>
      <c r="G151" s="6"/>
      <c r="H151" s="5"/>
      <c r="I151" s="7"/>
      <c r="J151" s="6"/>
    </row>
    <row r="152" spans="3:10" ht="12">
      <c r="C152" s="6"/>
      <c r="D152" s="6"/>
      <c r="E152" s="6"/>
      <c r="F152" s="7"/>
      <c r="G152" s="6"/>
      <c r="H152" s="5"/>
      <c r="I152" s="7"/>
      <c r="J152" s="6"/>
    </row>
    <row r="153" spans="3:10" ht="12">
      <c r="C153" s="6"/>
      <c r="D153" s="6"/>
      <c r="E153" s="6"/>
      <c r="F153" s="7"/>
      <c r="G153" s="6"/>
      <c r="H153" s="5"/>
      <c r="I153" s="7"/>
      <c r="J153" s="6"/>
    </row>
    <row r="154" spans="3:10" ht="12">
      <c r="C154" s="6"/>
      <c r="D154" s="6"/>
      <c r="E154" s="6"/>
      <c r="F154" s="7"/>
      <c r="G154" s="6"/>
      <c r="H154" s="5"/>
      <c r="I154" s="7"/>
      <c r="J154" s="6"/>
    </row>
    <row r="155" spans="3:10" ht="12">
      <c r="C155" s="6"/>
      <c r="D155" s="6"/>
      <c r="E155" s="6"/>
      <c r="F155" s="7"/>
      <c r="G155" s="6"/>
      <c r="H155" s="5"/>
      <c r="I155" s="7"/>
      <c r="J155" s="6"/>
    </row>
    <row r="156" spans="3:10" ht="12">
      <c r="C156" s="6"/>
      <c r="D156" s="6"/>
      <c r="E156" s="6"/>
      <c r="F156" s="7"/>
      <c r="G156" s="6"/>
      <c r="H156" s="5"/>
      <c r="I156" s="7"/>
      <c r="J156" s="6"/>
    </row>
    <row r="157" spans="3:10" ht="12">
      <c r="C157" s="6"/>
      <c r="D157" s="6"/>
      <c r="E157" s="6"/>
      <c r="F157" s="7"/>
      <c r="G157" s="6"/>
      <c r="H157" s="5"/>
      <c r="I157" s="7"/>
      <c r="J157" s="6"/>
    </row>
    <row r="158" spans="3:10" ht="12">
      <c r="C158" s="6"/>
      <c r="D158" s="6"/>
      <c r="E158" s="6"/>
      <c r="F158" s="7"/>
      <c r="G158" s="6"/>
      <c r="H158" s="5"/>
      <c r="I158" s="7"/>
      <c r="J158" s="6"/>
    </row>
    <row r="159" spans="3:10" ht="12">
      <c r="C159" s="6"/>
      <c r="D159" s="6"/>
      <c r="E159" s="6"/>
      <c r="F159" s="7"/>
      <c r="G159" s="6"/>
      <c r="H159" s="5"/>
      <c r="I159" s="7"/>
      <c r="J159" s="6"/>
    </row>
    <row r="160" spans="3:10" ht="12">
      <c r="C160" s="6"/>
      <c r="D160" s="6"/>
      <c r="E160" s="6"/>
      <c r="F160" s="7"/>
      <c r="G160" s="6"/>
      <c r="H160" s="5"/>
      <c r="I160" s="7"/>
      <c r="J160" s="6"/>
    </row>
    <row r="161" spans="3:10" ht="12">
      <c r="C161" s="6"/>
      <c r="D161" s="6"/>
      <c r="E161" s="6"/>
      <c r="F161" s="7"/>
      <c r="G161" s="6"/>
      <c r="H161" s="5"/>
      <c r="I161" s="7"/>
      <c r="J161" s="6"/>
    </row>
    <row r="162" spans="3:10" ht="12">
      <c r="C162" s="6"/>
      <c r="D162" s="6"/>
      <c r="E162" s="6"/>
      <c r="F162" s="7"/>
      <c r="G162" s="6"/>
      <c r="H162" s="5"/>
      <c r="I162" s="7"/>
      <c r="J162" s="6"/>
    </row>
    <row r="163" spans="3:10" ht="12">
      <c r="C163" s="6"/>
      <c r="D163" s="6"/>
      <c r="E163" s="6"/>
      <c r="F163" s="7"/>
      <c r="G163" s="6"/>
      <c r="H163" s="5"/>
      <c r="I163" s="7"/>
      <c r="J163" s="6"/>
    </row>
    <row r="164" spans="3:10" ht="12">
      <c r="C164" s="6"/>
      <c r="D164" s="6"/>
      <c r="E164" s="6"/>
      <c r="F164" s="7"/>
      <c r="G164" s="6"/>
      <c r="H164" s="5"/>
      <c r="I164" s="7"/>
      <c r="J164" s="6"/>
    </row>
    <row r="165" spans="3:10" ht="12">
      <c r="C165" s="6"/>
      <c r="D165" s="6"/>
      <c r="E165" s="6"/>
      <c r="F165" s="7"/>
      <c r="G165" s="6"/>
      <c r="H165" s="5"/>
      <c r="I165" s="7"/>
      <c r="J165" s="6"/>
    </row>
    <row r="166" ht="3" customHeight="1"/>
    <row r="167" spans="2:9" ht="12">
      <c r="B167" s="2" t="s">
        <v>64</v>
      </c>
      <c r="C167" s="4" t="s">
        <v>30</v>
      </c>
      <c r="D167" s="4" t="s">
        <v>31</v>
      </c>
      <c r="E167" s="4" t="s">
        <v>32</v>
      </c>
      <c r="F167" s="4" t="s">
        <v>33</v>
      </c>
      <c r="G167" s="4" t="s">
        <v>34</v>
      </c>
      <c r="H167" s="4" t="s">
        <v>35</v>
      </c>
      <c r="I167" s="4" t="s">
        <v>42</v>
      </c>
    </row>
    <row r="168" spans="1:9" ht="12">
      <c r="A168" s="2"/>
      <c r="B168" s="10"/>
      <c r="C168" s="4" t="s">
        <v>37</v>
      </c>
      <c r="D168" s="4" t="s">
        <v>38</v>
      </c>
      <c r="E168" s="4" t="s">
        <v>39</v>
      </c>
      <c r="F168" s="4" t="s">
        <v>36</v>
      </c>
      <c r="G168" s="4" t="s">
        <v>40</v>
      </c>
      <c r="H168" s="4" t="s">
        <v>36</v>
      </c>
      <c r="I168" s="4" t="s">
        <v>40</v>
      </c>
    </row>
    <row r="169" spans="3:9" ht="3" customHeight="1">
      <c r="C169" s="4"/>
      <c r="D169" s="4"/>
      <c r="E169" s="4"/>
      <c r="F169" s="4"/>
      <c r="G169" s="4"/>
      <c r="H169" s="4"/>
      <c r="I169" s="4"/>
    </row>
    <row r="170" spans="1:9" ht="12">
      <c r="A170" s="2"/>
      <c r="B170" s="11"/>
      <c r="C170" s="6">
        <f>C140</f>
        <v>21.999999999999957</v>
      </c>
      <c r="D170" s="6">
        <f>F$16</f>
        <v>-1.154901352910949</v>
      </c>
      <c r="E170" s="6">
        <f>E140</f>
        <v>303.1850042049722</v>
      </c>
      <c r="F170" s="7">
        <f>F140</f>
        <v>15.934509591806414</v>
      </c>
      <c r="G170" s="6">
        <f>I$8-I$10*E140-I$11*F140</f>
        <v>315.90546857304764</v>
      </c>
      <c r="H170" s="7">
        <f>(G170-SQRT(G170^2-4000*$F$24*D170))/(2*$F$24)</f>
        <v>-3.6182955005272683</v>
      </c>
      <c r="I170" s="6">
        <f aca="true" t="shared" si="14" ref="I170:I201">I$8-I$9*H170-I$10*E170-I$11*F170</f>
        <v>319.10404179551375</v>
      </c>
    </row>
    <row r="171" spans="1:9" ht="12">
      <c r="A171" s="2"/>
      <c r="B171" s="11"/>
      <c r="C171" s="6">
        <f>C170+$F$20</f>
        <v>23.319999999999958</v>
      </c>
      <c r="D171" s="6">
        <f>D170</f>
        <v>-1.154901352910949</v>
      </c>
      <c r="E171" s="6">
        <f>E170+$F$20*(H170+H171)/2</f>
        <v>298.41147509164756</v>
      </c>
      <c r="F171" s="7">
        <f>$F$21*H171+$F$22*H170+$F$23*F170</f>
        <v>13.51688010398183</v>
      </c>
      <c r="G171" s="6">
        <f aca="true" t="shared" si="15" ref="G171:G202">I$8-I$10*(E170+$F$20*H170/2)-I$11*($F$22*H170+$F$23*F170)</f>
        <v>316.2597240455274</v>
      </c>
      <c r="H171" s="7">
        <f>(G171-SQRT(G171^2-4000*$F$24*D171))/(2*$F$24)</f>
        <v>-3.61432477531155</v>
      </c>
      <c r="I171" s="6">
        <f t="shared" si="14"/>
        <v>319.53447038498496</v>
      </c>
    </row>
    <row r="172" spans="1:10" ht="12">
      <c r="A172" s="2"/>
      <c r="B172" s="11"/>
      <c r="C172" s="6">
        <f aca="true" t="shared" si="16" ref="C172:C220">C171+$F$20</f>
        <v>24.639999999999958</v>
      </c>
      <c r="D172" s="6">
        <f aca="true" t="shared" si="17" ref="D172:D220">D171</f>
        <v>-1.154901352910949</v>
      </c>
      <c r="E172" s="6">
        <f aca="true" t="shared" si="18" ref="E172:E220">E171+$F$20*(H171+H172)/2</f>
        <v>293.64345991589965</v>
      </c>
      <c r="F172" s="7">
        <f aca="true" t="shared" si="19" ref="F172:F220">$F$21*H172+$F$22*H171+$F$23*F171</f>
        <v>11.398729386049647</v>
      </c>
      <c r="G172" s="6">
        <f t="shared" si="15"/>
        <v>316.65172209540407</v>
      </c>
      <c r="H172" s="7">
        <f aca="true" t="shared" si="20" ref="H172:H220">(G172-SQRT(G172^2-4000*$F$24*D172))/(2*$F$24)</f>
        <v>-3.6099410489817974</v>
      </c>
      <c r="I172" s="6">
        <f t="shared" si="14"/>
        <v>319.922496574935</v>
      </c>
      <c r="J172" s="6"/>
    </row>
    <row r="173" spans="3:10" ht="12">
      <c r="C173" s="6">
        <f t="shared" si="16"/>
        <v>25.959999999999958</v>
      </c>
      <c r="D173" s="6">
        <f t="shared" si="17"/>
        <v>-1.154901352910949</v>
      </c>
      <c r="E173" s="6">
        <f t="shared" si="18"/>
        <v>288.88095319875674</v>
      </c>
      <c r="F173" s="7">
        <f t="shared" si="19"/>
        <v>9.543022543522818</v>
      </c>
      <c r="G173" s="6">
        <f t="shared" si="15"/>
        <v>317.0068585453003</v>
      </c>
      <c r="H173" s="7">
        <f t="shared" si="20"/>
        <v>-3.60597862529398</v>
      </c>
      <c r="I173" s="6">
        <f t="shared" si="14"/>
        <v>320.27404288469154</v>
      </c>
      <c r="J173" s="6"/>
    </row>
    <row r="174" spans="3:10" ht="12">
      <c r="C174" s="6">
        <f t="shared" si="16"/>
        <v>27.27999999999996</v>
      </c>
      <c r="D174" s="6">
        <f t="shared" si="17"/>
        <v>-1.154901352910949</v>
      </c>
      <c r="E174" s="6">
        <f t="shared" si="18"/>
        <v>284.12343410140284</v>
      </c>
      <c r="F174" s="7">
        <f t="shared" si="19"/>
        <v>7.917257307878344</v>
      </c>
      <c r="G174" s="6">
        <f t="shared" si="15"/>
        <v>317.32969530809294</v>
      </c>
      <c r="H174" s="7">
        <f t="shared" si="20"/>
        <v>-3.60238404873395</v>
      </c>
      <c r="I174" s="6">
        <f t="shared" si="14"/>
        <v>320.5936227939498</v>
      </c>
      <c r="J174" s="6"/>
    </row>
    <row r="175" spans="3:10" ht="12">
      <c r="C175" s="6">
        <f t="shared" si="16"/>
        <v>28.59999999999996</v>
      </c>
      <c r="D175" s="6">
        <f t="shared" si="17"/>
        <v>-1.154901352910949</v>
      </c>
      <c r="E175" s="6">
        <f t="shared" si="18"/>
        <v>279.37044777605695</v>
      </c>
      <c r="F175" s="7">
        <f t="shared" si="19"/>
        <v>6.492956781470386</v>
      </c>
      <c r="G175" s="6">
        <f t="shared" si="15"/>
        <v>317.624229272252</v>
      </c>
      <c r="H175" s="7">
        <f t="shared" si="20"/>
        <v>-3.5991107883929088</v>
      </c>
      <c r="I175" s="6">
        <f t="shared" si="14"/>
        <v>320.88519103201236</v>
      </c>
      <c r="J175" s="6"/>
    </row>
    <row r="176" spans="3:10" ht="12">
      <c r="C176" s="6">
        <f t="shared" si="16"/>
        <v>29.91999999999996</v>
      </c>
      <c r="D176" s="6">
        <f t="shared" si="17"/>
        <v>-1.154901352910949</v>
      </c>
      <c r="E176" s="6">
        <f t="shared" si="18"/>
        <v>274.62159683715805</v>
      </c>
      <c r="F176" s="7">
        <f t="shared" si="19"/>
        <v>5.245170866444931</v>
      </c>
      <c r="G176" s="6">
        <f t="shared" si="15"/>
        <v>317.89396229280084</v>
      </c>
      <c r="H176" s="7">
        <f t="shared" si="20"/>
        <v>-3.596118311204748</v>
      </c>
      <c r="I176" s="6">
        <f t="shared" si="14"/>
        <v>321.1522127290595</v>
      </c>
      <c r="J176" s="6"/>
    </row>
    <row r="177" spans="3:10" ht="12">
      <c r="C177" s="6">
        <f t="shared" si="16"/>
        <v>31.23999999999996</v>
      </c>
      <c r="D177" s="6">
        <f t="shared" si="17"/>
        <v>-1.154901352910949</v>
      </c>
      <c r="E177" s="6">
        <f t="shared" si="18"/>
        <v>269.8765339694946</v>
      </c>
      <c r="F177" s="7">
        <f t="shared" si="19"/>
        <v>4.152039452790983</v>
      </c>
      <c r="G177" s="6">
        <f t="shared" si="15"/>
        <v>318.14196251037265</v>
      </c>
      <c r="H177" s="7">
        <f t="shared" si="20"/>
        <v>-3.593371286065134</v>
      </c>
      <c r="I177" s="6">
        <f t="shared" si="14"/>
        <v>321.3977240141009</v>
      </c>
      <c r="J177" s="6"/>
    </row>
    <row r="178" spans="3:10" ht="12">
      <c r="C178" s="6">
        <f t="shared" si="16"/>
        <v>32.55999999999996</v>
      </c>
      <c r="D178" s="6">
        <f t="shared" si="17"/>
        <v>-1.154901352910949</v>
      </c>
      <c r="E178" s="6">
        <f t="shared" si="18"/>
        <v>265.13495551373484</v>
      </c>
      <c r="F178" s="7">
        <f t="shared" si="19"/>
        <v>3.1944097135358835</v>
      </c>
      <c r="G178" s="6">
        <f t="shared" si="15"/>
        <v>318.3709180732751</v>
      </c>
      <c r="H178" s="7">
        <f t="shared" si="20"/>
        <v>-3.5908388988016187</v>
      </c>
      <c r="I178" s="6">
        <f t="shared" si="14"/>
        <v>321.6243851163709</v>
      </c>
      <c r="J178" s="6"/>
    </row>
    <row r="179" spans="3:10" ht="12">
      <c r="C179" s="6">
        <f t="shared" si="16"/>
        <v>33.87999999999996</v>
      </c>
      <c r="D179" s="6">
        <f t="shared" si="17"/>
        <v>-1.154901352910949</v>
      </c>
      <c r="E179" s="6">
        <f t="shared" si="18"/>
        <v>260.3965958940086</v>
      </c>
      <c r="F179" s="7">
        <f t="shared" si="19"/>
        <v>2.3555008035920615</v>
      </c>
      <c r="G179" s="6">
        <f t="shared" si="15"/>
        <v>318.5831842041253</v>
      </c>
      <c r="H179" s="7">
        <f t="shared" si="20"/>
        <v>-3.5884942613688917</v>
      </c>
      <c r="I179" s="6">
        <f t="shared" si="14"/>
        <v>321.83452689666706</v>
      </c>
      <c r="J179" s="6"/>
    </row>
    <row r="180" spans="3:10" ht="12">
      <c r="C180" s="6">
        <f t="shared" si="16"/>
        <v>35.19999999999996</v>
      </c>
      <c r="D180" s="6">
        <f t="shared" si="17"/>
        <v>-1.154901352910949</v>
      </c>
      <c r="E180" s="6">
        <f t="shared" si="18"/>
        <v>255.66122277231827</v>
      </c>
      <c r="F180" s="7">
        <f t="shared" si="19"/>
        <v>1.6206100895916569</v>
      </c>
      <c r="G180" s="6">
        <f t="shared" si="15"/>
        <v>318.78082443583855</v>
      </c>
      <c r="H180" s="7">
        <f t="shared" si="20"/>
        <v>-3.586313901396207</v>
      </c>
      <c r="I180" s="6">
        <f t="shared" si="14"/>
        <v>322.030191620845</v>
      </c>
      <c r="J180" s="6"/>
    </row>
    <row r="181" spans="3:10" ht="12">
      <c r="C181" s="6">
        <f t="shared" si="16"/>
        <v>36.51999999999996</v>
      </c>
      <c r="D181" s="6">
        <f t="shared" si="17"/>
        <v>-1.154901352910949</v>
      </c>
      <c r="E181" s="6">
        <f t="shared" si="18"/>
        <v>250.9286328313902</v>
      </c>
      <c r="F181" s="7">
        <f t="shared" si="19"/>
        <v>0.9768557658269766</v>
      </c>
      <c r="G181" s="6">
        <f t="shared" si="15"/>
        <v>318.9656467394781</v>
      </c>
      <c r="H181" s="7">
        <f t="shared" si="20"/>
        <v>-3.584277320457547</v>
      </c>
      <c r="I181" s="6">
        <f t="shared" si="14"/>
        <v>322.21316868744094</v>
      </c>
      <c r="J181" s="6"/>
    </row>
    <row r="182" spans="3:10" ht="12">
      <c r="C182" s="6">
        <f t="shared" si="16"/>
        <v>37.83999999999996</v>
      </c>
      <c r="D182" s="6">
        <f t="shared" si="17"/>
        <v>-1.154901352910949</v>
      </c>
      <c r="E182" s="6">
        <f t="shared" si="18"/>
        <v>246.19864810171367</v>
      </c>
      <c r="F182" s="7">
        <f t="shared" si="19"/>
        <v>0.4129513489475425</v>
      </c>
      <c r="G182" s="6">
        <f t="shared" si="15"/>
        <v>319.139235176896</v>
      </c>
      <c r="H182" s="7">
        <f t="shared" si="20"/>
        <v>-3.5823666112752535</v>
      </c>
      <c r="I182" s="6">
        <f t="shared" si="14"/>
        <v>322.3850259334804</v>
      </c>
      <c r="J182" s="6"/>
    </row>
    <row r="183" spans="3:10" ht="12">
      <c r="C183" s="6">
        <f t="shared" si="16"/>
        <v>39.15999999999996</v>
      </c>
      <c r="D183" s="6">
        <f t="shared" si="17"/>
        <v>-1.154901352910949</v>
      </c>
      <c r="E183" s="6">
        <f t="shared" si="18"/>
        <v>241.47111276043785</v>
      </c>
      <c r="F183" s="7">
        <f t="shared" si="19"/>
        <v>-0.08099189744621216</v>
      </c>
      <c r="G183" s="6">
        <f t="shared" si="15"/>
        <v>319.30297763263513</v>
      </c>
      <c r="H183" s="7">
        <f t="shared" si="20"/>
        <v>-3.580566125579712</v>
      </c>
      <c r="I183" s="6">
        <f t="shared" si="14"/>
        <v>322.5471370654461</v>
      </c>
      <c r="J183" s="6"/>
    </row>
    <row r="184" spans="3:10" ht="12">
      <c r="C184" s="6">
        <f t="shared" si="16"/>
        <v>40.47999999999996</v>
      </c>
      <c r="D184" s="6">
        <f t="shared" si="17"/>
        <v>-1.154901352910949</v>
      </c>
      <c r="E184" s="6">
        <f t="shared" si="18"/>
        <v>236.7458903398938</v>
      </c>
      <c r="F184" s="7">
        <f t="shared" si="19"/>
        <v>-0.5136380679163176</v>
      </c>
      <c r="G184" s="6">
        <f t="shared" si="15"/>
        <v>319.45809011083435</v>
      </c>
      <c r="H184" s="7">
        <f t="shared" si="20"/>
        <v>-3.5788621856055425</v>
      </c>
      <c r="I184" s="6">
        <f t="shared" si="14"/>
        <v>322.7007056947857</v>
      </c>
      <c r="J184" s="6"/>
    </row>
    <row r="185" spans="3:10" ht="12">
      <c r="C185" s="6">
        <f t="shared" si="16"/>
        <v>41.79999999999996</v>
      </c>
      <c r="D185" s="6">
        <f t="shared" si="17"/>
        <v>-1.154901352910949</v>
      </c>
      <c r="E185" s="6">
        <f t="shared" si="18"/>
        <v>232.02286129208656</v>
      </c>
      <c r="F185" s="7">
        <f t="shared" si="19"/>
        <v>-0.8925782809981482</v>
      </c>
      <c r="G185" s="6">
        <f t="shared" si="15"/>
        <v>319.6056380226831</v>
      </c>
      <c r="H185" s="7">
        <f t="shared" si="20"/>
        <v>-3.57724283324681</v>
      </c>
      <c r="I185" s="6">
        <f t="shared" si="14"/>
        <v>322.84678639808817</v>
      </c>
      <c r="J185" s="6"/>
    </row>
    <row r="186" spans="3:10" ht="12">
      <c r="C186" s="6">
        <f t="shared" si="16"/>
        <v>43.11999999999996</v>
      </c>
      <c r="D186" s="6">
        <f t="shared" si="17"/>
        <v>-1.154901352910949</v>
      </c>
      <c r="E186" s="6">
        <f t="shared" si="18"/>
        <v>227.3019208628153</v>
      </c>
      <c r="F186" s="7">
        <f t="shared" si="19"/>
        <v>-1.2244635612060253</v>
      </c>
      <c r="G186" s="6">
        <f t="shared" si="15"/>
        <v>319.7465548372317</v>
      </c>
      <c r="H186" s="7">
        <f t="shared" si="20"/>
        <v>-3.5756976117686126</v>
      </c>
      <c r="I186" s="6">
        <f t="shared" si="14"/>
        <v>322.986303170116</v>
      </c>
      <c r="J186" s="6"/>
    </row>
    <row r="187" spans="3:10" ht="12">
      <c r="C187" s="6">
        <f t="shared" si="16"/>
        <v>44.43999999999996</v>
      </c>
      <c r="D187" s="6">
        <f t="shared" si="17"/>
        <v>-1.154901352910949</v>
      </c>
      <c r="E187" s="6">
        <f t="shared" si="18"/>
        <v>222.5829772353303</v>
      </c>
      <c r="F187" s="7">
        <f t="shared" si="19"/>
        <v>-1.5151212637700744</v>
      </c>
      <c r="G187" s="6">
        <f t="shared" si="15"/>
        <v>319.8816584221731</v>
      </c>
      <c r="H187" s="7">
        <f t="shared" si="20"/>
        <v>-3.57421737570594</v>
      </c>
      <c r="I187" s="6">
        <f t="shared" si="14"/>
        <v>323.1200655923452</v>
      </c>
      <c r="J187" s="6"/>
    </row>
    <row r="188" spans="3:10" ht="12">
      <c r="C188" s="6">
        <f t="shared" si="16"/>
        <v>45.75999999999996</v>
      </c>
      <c r="D188" s="6">
        <f t="shared" si="17"/>
        <v>-1.154901352910949</v>
      </c>
      <c r="E188" s="6">
        <f t="shared" si="18"/>
        <v>217.86594990879522</v>
      </c>
      <c r="F188" s="7">
        <f t="shared" si="19"/>
        <v>-1.7696570804423968</v>
      </c>
      <c r="G188" s="6">
        <f t="shared" si="15"/>
        <v>320.0116653607381</v>
      </c>
      <c r="H188" s="7">
        <f t="shared" si="20"/>
        <v>-3.5727941251994904</v>
      </c>
      <c r="I188" s="6">
        <f t="shared" si="14"/>
        <v>323.24878299976234</v>
      </c>
      <c r="J188" s="6"/>
    </row>
    <row r="189" spans="3:10" ht="12">
      <c r="C189" s="6">
        <f t="shared" si="16"/>
        <v>47.07999999999996</v>
      </c>
      <c r="D189" s="6">
        <f t="shared" si="17"/>
        <v>-1.154901352910949</v>
      </c>
      <c r="E189" s="6">
        <f t="shared" si="18"/>
        <v>213.15076828142634</v>
      </c>
      <c r="F189" s="7">
        <f t="shared" si="19"/>
        <v>-1.9925444122212332</v>
      </c>
      <c r="G189" s="6">
        <f t="shared" si="15"/>
        <v>320.1372034953993</v>
      </c>
      <c r="H189" s="7">
        <f t="shared" si="20"/>
        <v>-3.571420861543036</v>
      </c>
      <c r="I189" s="6">
        <f t="shared" si="14"/>
        <v>323.37307689368646</v>
      </c>
      <c r="J189" s="6"/>
    </row>
    <row r="190" spans="3:10" ht="12">
      <c r="C190" s="6">
        <f t="shared" si="16"/>
        <v>48.39999999999996</v>
      </c>
      <c r="D190" s="6">
        <f t="shared" si="17"/>
        <v>-1.154901352910949</v>
      </c>
      <c r="E190" s="6">
        <f t="shared" si="18"/>
        <v>208.43737041214567</v>
      </c>
      <c r="F190" s="7">
        <f t="shared" si="19"/>
        <v>-2.1877026736346896</v>
      </c>
      <c r="G190" s="6">
        <f t="shared" si="15"/>
        <v>320.25882291801565</v>
      </c>
      <c r="H190" s="7">
        <f t="shared" si="20"/>
        <v>-3.5700914611605663</v>
      </c>
      <c r="I190" s="6">
        <f t="shared" si="14"/>
        <v>323.4934918177319</v>
      </c>
      <c r="J190" s="6"/>
    </row>
    <row r="191" spans="3:10" ht="12">
      <c r="C191" s="6">
        <f t="shared" si="16"/>
        <v>49.71999999999996</v>
      </c>
      <c r="D191" s="6">
        <f t="shared" si="17"/>
        <v>-1.154901352910949</v>
      </c>
      <c r="E191" s="6">
        <f t="shared" si="18"/>
        <v>203.72570193800496</v>
      </c>
      <c r="F191" s="7">
        <f t="shared" si="19"/>
        <v>-2.3585658994236747</v>
      </c>
      <c r="G191" s="6">
        <f t="shared" si="15"/>
        <v>320.3770055988446</v>
      </c>
      <c r="H191" s="7">
        <f t="shared" si="20"/>
        <v>-3.568800565612767</v>
      </c>
      <c r="I191" s="6">
        <f t="shared" si="14"/>
        <v>323.6105048871609</v>
      </c>
      <c r="J191" s="6"/>
    </row>
    <row r="192" spans="3:10" ht="12">
      <c r="C192" s="6">
        <f t="shared" si="16"/>
        <v>51.039999999999964</v>
      </c>
      <c r="D192" s="6">
        <f t="shared" si="17"/>
        <v>-1.154901352910949</v>
      </c>
      <c r="E192" s="6">
        <f t="shared" si="18"/>
        <v>199.01571512759284</v>
      </c>
      <c r="F192" s="7">
        <f t="shared" si="19"/>
        <v>-2.5081428546706084</v>
      </c>
      <c r="G192" s="6">
        <f t="shared" si="15"/>
        <v>320.49217382300964</v>
      </c>
      <c r="H192" s="7">
        <f t="shared" si="20"/>
        <v>-3.5675434855550803</v>
      </c>
      <c r="I192" s="6">
        <f t="shared" si="14"/>
        <v>323.7245341383327</v>
      </c>
      <c r="J192" s="6"/>
    </row>
    <row r="193" spans="3:10" ht="12">
      <c r="C193" s="6">
        <f t="shared" si="16"/>
        <v>52.359999999999964</v>
      </c>
      <c r="D193" s="6">
        <f t="shared" si="17"/>
        <v>-1.154901352910949</v>
      </c>
      <c r="E193" s="6">
        <f t="shared" si="18"/>
        <v>194.3073680531965</v>
      </c>
      <c r="F193" s="7">
        <f t="shared" si="19"/>
        <v>-2.6390697006609147</v>
      </c>
      <c r="G193" s="6">
        <f t="shared" si="15"/>
        <v>320.60469758212696</v>
      </c>
      <c r="H193" s="7">
        <f t="shared" si="20"/>
        <v>-3.566316116848843</v>
      </c>
      <c r="I193" s="6">
        <f t="shared" si="14"/>
        <v>323.83594584432296</v>
      </c>
      <c r="J193" s="6"/>
    </row>
    <row r="194" spans="3:10" ht="12">
      <c r="C194" s="6">
        <f t="shared" si="16"/>
        <v>53.679999999999964</v>
      </c>
      <c r="D194" s="6">
        <f t="shared" si="17"/>
        <v>-1.154901352910949</v>
      </c>
      <c r="E194" s="6">
        <f t="shared" si="18"/>
        <v>189.60062386670586</v>
      </c>
      <c r="F194" s="7">
        <f t="shared" si="19"/>
        <v>-2.753656138432193</v>
      </c>
      <c r="G194" s="6">
        <f t="shared" si="15"/>
        <v>320.71490105050015</v>
      </c>
      <c r="H194" s="7">
        <f t="shared" si="20"/>
        <v>-3.5651148672646453</v>
      </c>
      <c r="I194" s="6">
        <f t="shared" si="14"/>
        <v>323.94506092470834</v>
      </c>
      <c r="J194" s="6"/>
    </row>
    <row r="195" spans="3:10" ht="12">
      <c r="C195" s="6">
        <f t="shared" si="16"/>
        <v>54.999999999999964</v>
      </c>
      <c r="D195" s="6">
        <f t="shared" si="17"/>
        <v>-1.154901352910949</v>
      </c>
      <c r="E195" s="6">
        <f t="shared" si="18"/>
        <v>184.8954501661719</v>
      </c>
      <c r="F195" s="7">
        <f t="shared" si="19"/>
        <v>-2.85392583777797</v>
      </c>
      <c r="G195" s="6">
        <f t="shared" si="15"/>
        <v>320.82306825926173</v>
      </c>
      <c r="H195" s="7">
        <f t="shared" si="20"/>
        <v>-3.563936592423587</v>
      </c>
      <c r="I195" s="6">
        <f t="shared" si="14"/>
        <v>324.0521605616679</v>
      </c>
      <c r="J195" s="6"/>
    </row>
    <row r="196" spans="3:10" ht="12">
      <c r="C196" s="6">
        <f t="shared" si="16"/>
        <v>56.319999999999965</v>
      </c>
      <c r="D196" s="6">
        <f t="shared" si="17"/>
        <v>-1.154901352910949</v>
      </c>
      <c r="E196" s="6">
        <f t="shared" si="18"/>
        <v>180.1918184416034</v>
      </c>
      <c r="F196" s="7">
        <f t="shared" si="19"/>
        <v>-2.9416518594289354</v>
      </c>
      <c r="G196" s="6">
        <f t="shared" si="15"/>
        <v>320.9294480677975</v>
      </c>
      <c r="H196" s="7">
        <f t="shared" si="20"/>
        <v>-3.562778539798626</v>
      </c>
      <c r="I196" s="6">
        <f t="shared" si="14"/>
        <v>324.15749112067</v>
      </c>
      <c r="J196" s="6"/>
    </row>
    <row r="197" spans="3:10" ht="12">
      <c r="C197" s="6">
        <f t="shared" si="16"/>
        <v>57.639999999999965</v>
      </c>
      <c r="D197" s="6">
        <f t="shared" si="17"/>
        <v>-1.154901352910949</v>
      </c>
      <c r="E197" s="6">
        <f t="shared" si="18"/>
        <v>175.489703590038</v>
      </c>
      <c r="F197" s="7">
        <f t="shared" si="19"/>
        <v>-3.0183876904823466</v>
      </c>
      <c r="G197" s="6">
        <f t="shared" si="15"/>
        <v>321.03425851948447</v>
      </c>
      <c r="H197" s="7">
        <f t="shared" si="20"/>
        <v>-3.561638299751504</v>
      </c>
      <c r="I197" s="6">
        <f t="shared" si="14"/>
        <v>324.2612684618471</v>
      </c>
      <c r="J197" s="6"/>
    </row>
    <row r="198" spans="3:10" ht="12">
      <c r="C198" s="6">
        <f t="shared" si="16"/>
        <v>58.959999999999965</v>
      </c>
      <c r="D198" s="6">
        <f t="shared" si="17"/>
        <v>-1.154901352910949</v>
      </c>
      <c r="E198" s="6">
        <f t="shared" si="18"/>
        <v>170.78908349118947</v>
      </c>
      <c r="F198" s="7">
        <f t="shared" si="19"/>
        <v>-3.0854944363546366</v>
      </c>
      <c r="G198" s="6">
        <f t="shared" si="15"/>
        <v>321.1376906579952</v>
      </c>
      <c r="H198" s="7">
        <f t="shared" si="20"/>
        <v>-3.5605137627139385</v>
      </c>
      <c r="I198" s="6">
        <f t="shared" si="14"/>
        <v>324.363681717505</v>
      </c>
      <c r="J198" s="6"/>
    </row>
    <row r="199" spans="3:10" ht="12">
      <c r="C199" s="6">
        <f t="shared" si="16"/>
        <v>60.279999999999966</v>
      </c>
      <c r="D199" s="6">
        <f t="shared" si="17"/>
        <v>-1.154901352910949</v>
      </c>
      <c r="E199" s="6">
        <f t="shared" si="18"/>
        <v>166.08993863607355</v>
      </c>
      <c r="F199" s="7">
        <f t="shared" si="19"/>
        <v>-3.1441646452484187</v>
      </c>
      <c r="G199" s="6">
        <f t="shared" si="15"/>
        <v>321.2399118709766</v>
      </c>
      <c r="H199" s="7">
        <f t="shared" si="20"/>
        <v>-3.559403081735788</v>
      </c>
      <c r="I199" s="6">
        <f t="shared" si="14"/>
        <v>324.46489660186774</v>
      </c>
      <c r="J199" s="6"/>
    </row>
    <row r="200" spans="3:10" ht="12">
      <c r="C200" s="6">
        <f t="shared" si="16"/>
        <v>61.599999999999966</v>
      </c>
      <c r="D200" s="6">
        <f t="shared" si="17"/>
        <v>-1.154901352910949</v>
      </c>
      <c r="E200" s="6">
        <f t="shared" si="18"/>
        <v>161.39225180197533</v>
      </c>
      <c r="F200" s="7">
        <f t="shared" si="19"/>
        <v>-3.1954431821746825</v>
      </c>
      <c r="G200" s="6">
        <f t="shared" si="15"/>
        <v>321.3410688196358</v>
      </c>
      <c r="H200" s="7">
        <f t="shared" si="20"/>
        <v>-3.558304639722619</v>
      </c>
      <c r="I200" s="6">
        <f t="shared" si="14"/>
        <v>324.56505831097974</v>
      </c>
      <c r="J200" s="6"/>
    </row>
    <row r="201" spans="3:10" ht="12">
      <c r="C201" s="6">
        <f t="shared" si="16"/>
        <v>62.919999999999966</v>
      </c>
      <c r="D201" s="6">
        <f t="shared" si="17"/>
        <v>-1.154901352910949</v>
      </c>
      <c r="E201" s="6">
        <f t="shared" si="18"/>
        <v>156.69600776795733</v>
      </c>
      <c r="F201" s="7">
        <f t="shared" si="19"/>
        <v>-3.240245517921833</v>
      </c>
      <c r="G201" s="6">
        <f t="shared" si="15"/>
        <v>321.4412900055175</v>
      </c>
      <c r="H201" s="7">
        <f t="shared" si="20"/>
        <v>-3.557217020772534</v>
      </c>
      <c r="I201" s="6">
        <f t="shared" si="14"/>
        <v>324.66429406351284</v>
      </c>
      <c r="J201" s="6"/>
    </row>
    <row r="202" spans="3:10" ht="12">
      <c r="C202" s="6">
        <f t="shared" si="16"/>
        <v>64.23999999999997</v>
      </c>
      <c r="D202" s="6">
        <f t="shared" si="17"/>
        <v>-1.154901352910949</v>
      </c>
      <c r="E202" s="6">
        <f t="shared" si="18"/>
        <v>152.00119306583812</v>
      </c>
      <c r="F202" s="7">
        <f t="shared" si="19"/>
        <v>-3.2793737531109772</v>
      </c>
      <c r="G202" s="6">
        <f t="shared" si="15"/>
        <v>321.5406880194055</v>
      </c>
      <c r="H202" s="7">
        <f t="shared" si="20"/>
        <v>-3.556138985096242</v>
      </c>
      <c r="I202" s="6">
        <f aca="true" t="shared" si="21" ref="I202:I220">I$8-I$9*H202-I$10*E202-I$11*F202</f>
        <v>324.76271532694386</v>
      </c>
      <c r="J202" s="6"/>
    </row>
    <row r="203" spans="3:10" ht="12">
      <c r="C203" s="6">
        <f t="shared" si="16"/>
        <v>65.55999999999996</v>
      </c>
      <c r="D203" s="6">
        <f t="shared" si="17"/>
        <v>-1.154901352910949</v>
      </c>
      <c r="E203" s="6">
        <f t="shared" si="18"/>
        <v>147.3077957622086</v>
      </c>
      <c r="F203" s="7">
        <f t="shared" si="19"/>
        <v>-3.313530657829116</v>
      </c>
      <c r="G203" s="6">
        <f aca="true" t="shared" si="22" ref="G203:G220">I$8-I$10*(E202+$F$20*H202/2)-I$11*($F$22*H202+$F$23*F202)</f>
        <v>321.6393615117142</v>
      </c>
      <c r="H203" s="7">
        <f t="shared" si="20"/>
        <v>-3.5550694470703537</v>
      </c>
      <c r="I203" s="6">
        <f t="shared" si="21"/>
        <v>324.8604197680621</v>
      </c>
      <c r="J203" s="6"/>
    </row>
    <row r="204" spans="3:10" ht="12">
      <c r="C204" s="6">
        <f t="shared" si="16"/>
        <v>66.87999999999995</v>
      </c>
      <c r="D204" s="6">
        <f t="shared" si="17"/>
        <v>-1.154901352910949</v>
      </c>
      <c r="E204" s="6">
        <f t="shared" si="18"/>
        <v>142.61580526760906</v>
      </c>
      <c r="F204" s="7">
        <f t="shared" si="19"/>
        <v>-3.3433319725945156</v>
      </c>
      <c r="G204" s="6">
        <f t="shared" si="22"/>
        <v>321.7373969188642</v>
      </c>
      <c r="H204" s="7">
        <f t="shared" si="20"/>
        <v>-3.5540074560310595</v>
      </c>
      <c r="I204" s="6">
        <f t="shared" si="21"/>
        <v>324.9574929619425</v>
      </c>
      <c r="J204" s="6"/>
    </row>
    <row r="205" spans="3:10" ht="12">
      <c r="C205" s="6">
        <f t="shared" si="16"/>
        <v>68.19999999999995</v>
      </c>
      <c r="D205" s="6">
        <f t="shared" si="17"/>
        <v>-1.154901352910949</v>
      </c>
      <c r="E205" s="6">
        <f t="shared" si="18"/>
        <v>137.92521216947685</v>
      </c>
      <c r="F205" s="7">
        <f t="shared" si="19"/>
        <v>-3.3693171859733604</v>
      </c>
      <c r="G205" s="6">
        <f t="shared" si="22"/>
        <v>321.8348699758601</v>
      </c>
      <c r="H205" s="7">
        <f t="shared" si="20"/>
        <v>-3.552952179464809</v>
      </c>
      <c r="I205" s="6">
        <f t="shared" si="21"/>
        <v>325.0540098892936</v>
      </c>
      <c r="J205" s="6"/>
    </row>
    <row r="206" spans="3:10" ht="12">
      <c r="C206" s="6">
        <f t="shared" si="16"/>
        <v>69.51999999999994</v>
      </c>
      <c r="D206" s="6">
        <f t="shared" si="17"/>
        <v>-1.154901352910949</v>
      </c>
      <c r="E206" s="6">
        <f t="shared" si="18"/>
        <v>133.23600808589853</v>
      </c>
      <c r="F206" s="7">
        <f t="shared" si="19"/>
        <v>-3.391958977500924</v>
      </c>
      <c r="G206" s="6">
        <f t="shared" si="22"/>
        <v>321.9318470415487</v>
      </c>
      <c r="H206" s="7">
        <f t="shared" si="20"/>
        <v>-3.551902888295312</v>
      </c>
      <c r="I206" s="6">
        <f t="shared" si="21"/>
        <v>325.15003624838516</v>
      </c>
      <c r="J206" s="6"/>
    </row>
    <row r="207" spans="3:10" ht="12">
      <c r="C207" s="6">
        <f t="shared" si="16"/>
        <v>70.83999999999993</v>
      </c>
      <c r="D207" s="6">
        <f t="shared" si="17"/>
        <v>-1.154901352910949</v>
      </c>
      <c r="E207" s="6">
        <f t="shared" si="18"/>
        <v>128.548185537572</v>
      </c>
      <c r="F207" s="7">
        <f t="shared" si="19"/>
        <v>-3.411671491197054</v>
      </c>
      <c r="G207" s="6">
        <f t="shared" si="22"/>
        <v>322.02838625975573</v>
      </c>
      <c r="H207" s="7">
        <f t="shared" si="20"/>
        <v>-3.5508589440057725</v>
      </c>
      <c r="I207" s="6">
        <f t="shared" si="21"/>
        <v>325.24562960451726</v>
      </c>
      <c r="J207" s="6"/>
    </row>
    <row r="208" spans="3:10" ht="12">
      <c r="C208" s="6">
        <f t="shared" si="16"/>
        <v>72.15999999999993</v>
      </c>
      <c r="D208" s="6">
        <f t="shared" si="17"/>
        <v>-1.154901352910949</v>
      </c>
      <c r="E208" s="6">
        <f t="shared" si="18"/>
        <v>123.86173783570834</v>
      </c>
      <c r="F208" s="7">
        <f t="shared" si="19"/>
        <v>-3.4288175844959157</v>
      </c>
      <c r="G208" s="6">
        <f t="shared" si="22"/>
        <v>322.124538576627</v>
      </c>
      <c r="H208" s="7">
        <f t="shared" si="20"/>
        <v>-3.5498197873658097</v>
      </c>
      <c r="I208" s="6">
        <f t="shared" si="21"/>
        <v>325.3408403971466</v>
      </c>
      <c r="J208" s="6"/>
    </row>
    <row r="209" spans="3:10" ht="12">
      <c r="C209" s="6">
        <f t="shared" si="16"/>
        <v>73.47999999999992</v>
      </c>
      <c r="D209" s="6">
        <f t="shared" si="17"/>
        <v>-1.154901352910949</v>
      </c>
      <c r="E209" s="6">
        <f t="shared" si="18"/>
        <v>119.17665898388653</v>
      </c>
      <c r="F209" s="7">
        <f t="shared" si="19"/>
        <v>-3.4437151794750713</v>
      </c>
      <c r="G209" s="6">
        <f t="shared" si="22"/>
        <v>322.2203486319804</v>
      </c>
      <c r="H209" s="7">
        <f t="shared" si="20"/>
        <v>-3.548784928563354</v>
      </c>
      <c r="I209" s="6">
        <f t="shared" si="21"/>
        <v>325.4357128222988</v>
      </c>
      <c r="J209" s="6"/>
    </row>
    <row r="210" spans="3:10" ht="12">
      <c r="C210" s="6">
        <f t="shared" si="16"/>
        <v>74.79999999999991</v>
      </c>
      <c r="D210" s="6">
        <f t="shared" si="17"/>
        <v>-1.154901352910949</v>
      </c>
      <c r="E210" s="6">
        <f t="shared" si="18"/>
        <v>114.49294359212307</v>
      </c>
      <c r="F210" s="7">
        <f t="shared" si="19"/>
        <v>-3.4566428275552696</v>
      </c>
      <c r="G210" s="6">
        <f t="shared" si="22"/>
        <v>322.3158555402731</v>
      </c>
      <c r="H210" s="7">
        <f t="shared" si="20"/>
        <v>-3.547753938565741</v>
      </c>
      <c r="I210" s="6">
        <f t="shared" si="21"/>
        <v>325.5302856057074</v>
      </c>
      <c r="J210" s="6"/>
    </row>
    <row r="211" spans="3:10" ht="12">
      <c r="C211" s="6">
        <f t="shared" si="16"/>
        <v>76.1199999999999</v>
      </c>
      <c r="D211" s="6">
        <f t="shared" si="17"/>
        <v>-1.154901352910949</v>
      </c>
      <c r="E211" s="6">
        <f t="shared" si="18"/>
        <v>109.8105868016346</v>
      </c>
      <c r="F211" s="7">
        <f t="shared" si="19"/>
        <v>-3.467844585074724</v>
      </c>
      <c r="G211" s="6">
        <f t="shared" si="22"/>
        <v>322.4110935748536</v>
      </c>
      <c r="H211" s="7">
        <f t="shared" si="20"/>
        <v>-3.5467264415568773</v>
      </c>
      <c r="I211" s="6">
        <f t="shared" si="21"/>
        <v>325.62459268021405</v>
      </c>
      <c r="J211" s="6"/>
    </row>
    <row r="212" spans="3:10" ht="12">
      <c r="C212" s="6">
        <f t="shared" si="16"/>
        <v>77.4399999999999</v>
      </c>
      <c r="D212" s="6">
        <f t="shared" si="17"/>
        <v>-1.154901352910949</v>
      </c>
      <c r="E212" s="6">
        <f t="shared" si="18"/>
        <v>105.12958421896194</v>
      </c>
      <c r="F212" s="7">
        <f t="shared" si="19"/>
        <v>-3.477534285079016</v>
      </c>
      <c r="G212" s="6">
        <f t="shared" si="22"/>
        <v>322.50609276747565</v>
      </c>
      <c r="H212" s="7">
        <f t="shared" si="20"/>
        <v>-3.5457021083161435</v>
      </c>
      <c r="I212" s="6">
        <f t="shared" si="21"/>
        <v>325.71866377928325</v>
      </c>
      <c r="J212" s="6"/>
    </row>
    <row r="213" spans="3:10" ht="12">
      <c r="C213" s="6">
        <f t="shared" si="16"/>
        <v>78.75999999999989</v>
      </c>
      <c r="D213" s="6">
        <f t="shared" si="17"/>
        <v>-1.154901352910949</v>
      </c>
      <c r="E213" s="6">
        <f t="shared" si="18"/>
        <v>100.44993185829001</v>
      </c>
      <c r="F213" s="7">
        <f t="shared" si="19"/>
        <v>-3.48589928009904</v>
      </c>
      <c r="G213" s="6">
        <f t="shared" si="22"/>
        <v>322.60087943356854</v>
      </c>
      <c r="H213" s="7">
        <f t="shared" si="20"/>
        <v>-3.5446806504215997</v>
      </c>
      <c r="I213" s="6">
        <f t="shared" si="21"/>
        <v>325.81252495702074</v>
      </c>
      <c r="J213" s="6"/>
    </row>
    <row r="214" spans="3:10" ht="12">
      <c r="C214" s="6">
        <f t="shared" si="16"/>
        <v>80.07999999999988</v>
      </c>
      <c r="D214" s="6">
        <f t="shared" si="17"/>
        <v>-1.154901352910949</v>
      </c>
      <c r="E214" s="6">
        <f t="shared" si="18"/>
        <v>95.77162609094333</v>
      </c>
      <c r="F214" s="7">
        <f t="shared" si="19"/>
        <v>-3.493103721429512</v>
      </c>
      <c r="G214" s="6">
        <f t="shared" si="22"/>
        <v>322.69547663245817</v>
      </c>
      <c r="H214" s="7">
        <f t="shared" si="20"/>
        <v>-3.5436618151745582</v>
      </c>
      <c r="I214" s="6">
        <f t="shared" si="21"/>
        <v>325.9061990437956</v>
      </c>
      <c r="J214" s="6"/>
    </row>
    <row r="215" spans="3:10" ht="12">
      <c r="C215" s="6">
        <f t="shared" si="16"/>
        <v>81.39999999999988</v>
      </c>
      <c r="D215" s="6">
        <f t="shared" si="17"/>
        <v>-1.154901352910949</v>
      </c>
      <c r="E215" s="6">
        <f t="shared" si="18"/>
        <v>91.09466360116382</v>
      </c>
      <c r="F215" s="7">
        <f t="shared" si="19"/>
        <v>-3.499291432307487</v>
      </c>
      <c r="G215" s="6">
        <f t="shared" si="22"/>
        <v>322.78990457059444</v>
      </c>
      <c r="H215" s="7">
        <f t="shared" si="20"/>
        <v>-3.5426453811563285</v>
      </c>
      <c r="I215" s="6">
        <f t="shared" si="21"/>
        <v>325.999706045442</v>
      </c>
      <c r="J215" s="6"/>
    </row>
    <row r="216" spans="3:10" ht="12">
      <c r="C216" s="6">
        <f t="shared" si="16"/>
        <v>82.71999999999987</v>
      </c>
      <c r="D216" s="6">
        <f t="shared" si="17"/>
        <v>-1.154901352910949</v>
      </c>
      <c r="E216" s="6">
        <f t="shared" si="18"/>
        <v>86.41904134738922</v>
      </c>
      <c r="F216" s="7">
        <f t="shared" si="19"/>
        <v>-3.5045884252819284</v>
      </c>
      <c r="G216" s="6">
        <f t="shared" si="22"/>
        <v>322.8841809548431</v>
      </c>
      <c r="H216" s="7">
        <f t="shared" si="20"/>
        <v>-3.5416311543374075</v>
      </c>
      <c r="I216" s="6">
        <f t="shared" si="21"/>
        <v>326.0930634930259</v>
      </c>
      <c r="J216" s="6"/>
    </row>
    <row r="217" spans="3:10" ht="12">
      <c r="C217" s="6">
        <f t="shared" si="16"/>
        <v>84.03999999999986</v>
      </c>
      <c r="D217" s="6">
        <f t="shared" si="17"/>
        <v>-1.154901352910949</v>
      </c>
      <c r="E217" s="6">
        <f t="shared" si="18"/>
        <v>81.74475652834748</v>
      </c>
      <c r="F217" s="7">
        <f t="shared" si="19"/>
        <v>-3.509105107837363</v>
      </c>
      <c r="G217" s="6">
        <f t="shared" si="22"/>
        <v>322.97832130202625</v>
      </c>
      <c r="H217" s="7">
        <f t="shared" si="20"/>
        <v>-3.5406189646712174</v>
      </c>
      <c r="I217" s="6">
        <f t="shared" si="21"/>
        <v>326.1862867492996</v>
      </c>
      <c r="J217" s="6"/>
    </row>
    <row r="218" spans="3:10" ht="12">
      <c r="C218" s="6">
        <f t="shared" si="16"/>
        <v>85.35999999999986</v>
      </c>
      <c r="D218" s="6">
        <f t="shared" si="17"/>
        <v>-1.154901352910949</v>
      </c>
      <c r="E218" s="6">
        <f t="shared" si="18"/>
        <v>77.0718065533679</v>
      </c>
      <c r="F218" s="7">
        <f t="shared" si="19"/>
        <v>-3.5129382148778383</v>
      </c>
      <c r="G218" s="6">
        <f t="shared" si="22"/>
        <v>323.07233921013</v>
      </c>
      <c r="H218" s="7">
        <f t="shared" si="20"/>
        <v>-3.5396086631113617</v>
      </c>
      <c r="I218" s="6">
        <f t="shared" si="21"/>
        <v>326.27938927720595</v>
      </c>
      <c r="J218" s="6"/>
    </row>
    <row r="219" spans="3:10" ht="12">
      <c r="C219" s="6">
        <f t="shared" si="16"/>
        <v>86.67999999999985</v>
      </c>
      <c r="D219" s="6">
        <f t="shared" si="17"/>
        <v>-1.154901352910949</v>
      </c>
      <c r="E219" s="6">
        <f t="shared" si="18"/>
        <v>72.40018901638446</v>
      </c>
      <c r="F219" s="7">
        <f t="shared" si="19"/>
        <v>-3.5161725018964742</v>
      </c>
      <c r="G219" s="6">
        <f t="shared" si="22"/>
        <v>323.16624659592514</v>
      </c>
      <c r="H219" s="7">
        <f t="shared" si="20"/>
        <v>-3.5386001190001313</v>
      </c>
      <c r="I219" s="6">
        <f t="shared" si="21"/>
        <v>326.37238287513395</v>
      </c>
      <c r="J219" s="6"/>
    </row>
    <row r="220" spans="3:10" ht="12">
      <c r="C220" s="6">
        <f t="shared" si="16"/>
        <v>87.99999999999984</v>
      </c>
      <c r="D220" s="6">
        <f t="shared" si="17"/>
        <v>-1.154901352910949</v>
      </c>
      <c r="E220" s="6">
        <f t="shared" si="18"/>
        <v>67.72990167317192</v>
      </c>
      <c r="F220" s="7">
        <f t="shared" si="19"/>
        <v>-3.518882228466926</v>
      </c>
      <c r="G220" s="6">
        <f t="shared" si="22"/>
        <v>323.2600539031621</v>
      </c>
      <c r="H220" s="7">
        <f t="shared" si="20"/>
        <v>-3.537593217781927</v>
      </c>
      <c r="I220" s="6">
        <f t="shared" si="21"/>
        <v>326.46527788304115</v>
      </c>
      <c r="J220" s="6"/>
    </row>
    <row r="221" spans="3:10" ht="3" customHeight="1">
      <c r="C221" s="6"/>
      <c r="D221" s="6"/>
      <c r="E221" s="6"/>
      <c r="F221" s="7"/>
      <c r="G221" s="6"/>
      <c r="H221" s="5"/>
      <c r="I221" s="7"/>
      <c r="J221" s="6"/>
    </row>
    <row r="222" spans="2:10" ht="12">
      <c r="B222" s="2" t="s">
        <v>43</v>
      </c>
      <c r="C222" s="4" t="s">
        <v>30</v>
      </c>
      <c r="D222" s="4" t="s">
        <v>31</v>
      </c>
      <c r="E222" s="4" t="s">
        <v>32</v>
      </c>
      <c r="F222" s="4" t="s">
        <v>33</v>
      </c>
      <c r="G222" s="4" t="s">
        <v>34</v>
      </c>
      <c r="H222" s="4" t="s">
        <v>35</v>
      </c>
      <c r="I222" s="4" t="s">
        <v>42</v>
      </c>
      <c r="J222" s="6"/>
    </row>
    <row r="223" spans="2:10" ht="12">
      <c r="B223" s="10"/>
      <c r="C223" s="4" t="s">
        <v>37</v>
      </c>
      <c r="D223" s="4" t="s">
        <v>38</v>
      </c>
      <c r="E223" s="4" t="s">
        <v>39</v>
      </c>
      <c r="F223" s="4" t="s">
        <v>36</v>
      </c>
      <c r="G223" s="4" t="s">
        <v>40</v>
      </c>
      <c r="H223" s="4" t="s">
        <v>36</v>
      </c>
      <c r="I223" s="4" t="s">
        <v>40</v>
      </c>
      <c r="J223" s="6"/>
    </row>
    <row r="224" spans="3:10" ht="3" customHeight="1">
      <c r="C224" s="4"/>
      <c r="D224" s="4"/>
      <c r="E224" s="4"/>
      <c r="F224" s="4"/>
      <c r="G224" s="4"/>
      <c r="H224" s="4"/>
      <c r="I224" s="4"/>
      <c r="J224" s="6"/>
    </row>
    <row r="225" spans="2:10" ht="12">
      <c r="B225" s="11"/>
      <c r="C225" s="6">
        <f>C220</f>
        <v>87.99999999999984</v>
      </c>
      <c r="D225" s="6">
        <f>G$16</f>
        <v>-12</v>
      </c>
      <c r="E225" s="6">
        <f>E220</f>
        <v>67.72990167317192</v>
      </c>
      <c r="F225" s="7">
        <f>F220</f>
        <v>-3.518882228466926</v>
      </c>
      <c r="G225" s="6">
        <f>I$8-I$10*E220-I$11*F220</f>
        <v>323.3380454785219</v>
      </c>
      <c r="H225" s="7">
        <f>(G225-SQRT(G225^2-4000*$G$24*D225))/(2*$G$24)</f>
        <v>-33.95473557730584</v>
      </c>
      <c r="I225" s="6">
        <f aca="true" t="shared" si="23" ref="I225:I245">I$8-I$9*H225-I$10*E225-I$11*F225</f>
        <v>353.35403172886026</v>
      </c>
      <c r="J225" s="6"/>
    </row>
    <row r="226" spans="2:10" ht="12">
      <c r="B226" s="11"/>
      <c r="C226" s="6">
        <f>C225+$G$20</f>
        <v>88.09999999999984</v>
      </c>
      <c r="D226" s="6">
        <f>D225</f>
        <v>-12</v>
      </c>
      <c r="E226" s="6">
        <f>E225+$G$20*(H225+H226)/2</f>
        <v>64.3346612302335</v>
      </c>
      <c r="F226" s="7">
        <f>$G$21*H226+$G$22*H225+$G$23*F225</f>
        <v>-3.8217007953056523</v>
      </c>
      <c r="G226" s="6">
        <f aca="true" t="shared" si="24" ref="G226:G245">I$8-I$10*(E225+$G$20*H225/2)-I$11*($G$22*H225+$G$23*F225)</f>
        <v>323.3907087813506</v>
      </c>
      <c r="H226" s="7">
        <f>(G226-SQRT(G226^2-4000*$G$24*D226))/(2*$G$24)</f>
        <v>-33.95007322854755</v>
      </c>
      <c r="I226" s="6">
        <f t="shared" si="23"/>
        <v>353.4602096207741</v>
      </c>
      <c r="J226" s="6"/>
    </row>
    <row r="227" spans="2:10" ht="12">
      <c r="B227" s="11"/>
      <c r="C227" s="6">
        <f aca="true" t="shared" si="25" ref="C227:C245">C226+$G$20</f>
        <v>88.19999999999983</v>
      </c>
      <c r="D227" s="6">
        <f aca="true" t="shared" si="26" ref="D227:D245">D226</f>
        <v>-12</v>
      </c>
      <c r="E227" s="6">
        <f aca="true" t="shared" si="27" ref="E227:E245">E226+$G$20*(H226+H227)/2</f>
        <v>60.94014005988014</v>
      </c>
      <c r="F227" s="7">
        <f aca="true" t="shared" si="28" ref="F227:F245">$G$21*H227+$G$22*H226+$G$23*F226</f>
        <v>-4.121434656279765</v>
      </c>
      <c r="G227" s="6">
        <f t="shared" si="24"/>
        <v>323.5005784519384</v>
      </c>
      <c r="H227" s="7">
        <f aca="true" t="shared" si="29" ref="H227:H245">(G227-SQRT(G227^2-4000*$G$24*D227))/(2*$G$24)</f>
        <v>-33.94035012569798</v>
      </c>
      <c r="I227" s="6">
        <f t="shared" si="23"/>
        <v>353.56146756179857</v>
      </c>
      <c r="J227" s="6"/>
    </row>
    <row r="228" spans="3:10" ht="12">
      <c r="C228" s="6">
        <f t="shared" si="25"/>
        <v>88.29999999999983</v>
      </c>
      <c r="D228" s="6">
        <f t="shared" si="26"/>
        <v>-12</v>
      </c>
      <c r="E228" s="6">
        <f t="shared" si="27"/>
        <v>57.5465889513034</v>
      </c>
      <c r="F228" s="7">
        <f t="shared" si="28"/>
        <v>-4.418089593119556</v>
      </c>
      <c r="G228" s="6">
        <f t="shared" si="24"/>
        <v>323.60999759556705</v>
      </c>
      <c r="H228" s="7">
        <f t="shared" si="29"/>
        <v>-33.93067199310833</v>
      </c>
      <c r="I228" s="6">
        <f t="shared" si="23"/>
        <v>353.6623148059184</v>
      </c>
      <c r="J228" s="6"/>
    </row>
    <row r="229" spans="3:10" ht="12">
      <c r="C229" s="6">
        <f t="shared" si="25"/>
        <v>88.39999999999982</v>
      </c>
      <c r="D229" s="6">
        <f t="shared" si="26"/>
        <v>-12</v>
      </c>
      <c r="E229" s="6">
        <f t="shared" si="27"/>
        <v>54.15400343043063</v>
      </c>
      <c r="F229" s="7">
        <f t="shared" si="28"/>
        <v>-4.711696686805896</v>
      </c>
      <c r="G229" s="6">
        <f t="shared" si="24"/>
        <v>323.71897065383484</v>
      </c>
      <c r="H229" s="7">
        <f t="shared" si="29"/>
        <v>-33.92103837171054</v>
      </c>
      <c r="I229" s="6">
        <f t="shared" si="23"/>
        <v>353.7627553881363</v>
      </c>
      <c r="J229" s="6"/>
    </row>
    <row r="230" spans="3:10" ht="12">
      <c r="C230" s="6">
        <f t="shared" si="25"/>
        <v>88.49999999999982</v>
      </c>
      <c r="D230" s="6">
        <f t="shared" si="26"/>
        <v>-12</v>
      </c>
      <c r="E230" s="6">
        <f t="shared" si="27"/>
        <v>50.76237906883939</v>
      </c>
      <c r="F230" s="7">
        <f t="shared" si="28"/>
        <v>-5.002286704516497</v>
      </c>
      <c r="G230" s="6">
        <f t="shared" si="24"/>
        <v>323.82750202348547</v>
      </c>
      <c r="H230" s="7">
        <f t="shared" si="29"/>
        <v>-33.91144880756901</v>
      </c>
      <c r="I230" s="6">
        <f t="shared" si="23"/>
        <v>353.86279330314653</v>
      </c>
      <c r="J230" s="6"/>
    </row>
    <row r="231" spans="3:10" ht="12">
      <c r="C231" s="6">
        <f t="shared" si="25"/>
        <v>88.59999999999981</v>
      </c>
      <c r="D231" s="6">
        <f t="shared" si="26"/>
        <v>-12</v>
      </c>
      <c r="E231" s="6">
        <f t="shared" si="27"/>
        <v>47.37171148324724</v>
      </c>
      <c r="F231" s="7">
        <f t="shared" si="28"/>
        <v>-5.289890102799079</v>
      </c>
      <c r="G231" s="6">
        <f t="shared" si="24"/>
        <v>323.9355960568635</v>
      </c>
      <c r="H231" s="7">
        <f t="shared" si="29"/>
        <v>-33.901902851819145</v>
      </c>
      <c r="I231" s="6">
        <f t="shared" si="23"/>
        <v>353.962432505735</v>
      </c>
      <c r="J231" s="6"/>
    </row>
    <row r="232" spans="3:10" ht="12">
      <c r="C232" s="6">
        <f t="shared" si="25"/>
        <v>88.6999999999998</v>
      </c>
      <c r="D232" s="6">
        <f t="shared" si="26"/>
        <v>-12</v>
      </c>
      <c r="E232" s="6">
        <f t="shared" si="27"/>
        <v>43.98199633500768</v>
      </c>
      <c r="F232" s="7">
        <f t="shared" si="28"/>
        <v>-5.57453703071234</v>
      </c>
      <c r="G232" s="6">
        <f t="shared" si="24"/>
        <v>324.04325706236347</v>
      </c>
      <c r="H232" s="7">
        <f t="shared" si="29"/>
        <v>-33.892400060607144</v>
      </c>
      <c r="I232" s="6">
        <f t="shared" si="23"/>
        <v>354.0616769111763</v>
      </c>
      <c r="J232" s="6"/>
    </row>
    <row r="233" spans="3:10" ht="12">
      <c r="C233" s="6">
        <f t="shared" si="25"/>
        <v>88.7999999999998</v>
      </c>
      <c r="D233" s="6">
        <f t="shared" si="26"/>
        <v>-12</v>
      </c>
      <c r="E233" s="6">
        <f t="shared" si="27"/>
        <v>40.593229329612015</v>
      </c>
      <c r="F233" s="7">
        <f t="shared" si="28"/>
        <v>-5.856257332935082</v>
      </c>
      <c r="G233" s="6">
        <f t="shared" si="24"/>
        <v>324.1504893048758</v>
      </c>
      <c r="H233" s="7">
        <f t="shared" si="29"/>
        <v>-33.8829399950301</v>
      </c>
      <c r="I233" s="6">
        <f t="shared" si="23"/>
        <v>354.16053039562524</v>
      </c>
      <c r="J233" s="6"/>
    </row>
    <row r="234" spans="3:10" ht="12">
      <c r="C234" s="6">
        <f t="shared" si="25"/>
        <v>88.89999999999979</v>
      </c>
      <c r="D234" s="6">
        <f t="shared" si="26"/>
        <v>-12</v>
      </c>
      <c r="E234" s="6">
        <f t="shared" si="27"/>
        <v>37.20540621619726</v>
      </c>
      <c r="F234" s="7">
        <f t="shared" si="28"/>
        <v>-6.135080552843817</v>
      </c>
      <c r="G234" s="6">
        <f t="shared" si="24"/>
        <v>324.25729700622725</v>
      </c>
      <c r="H234" s="7">
        <f t="shared" si="29"/>
        <v>-33.873522221077266</v>
      </c>
      <c r="I234" s="6">
        <f t="shared" si="23"/>
        <v>354.2589967965065</v>
      </c>
      <c r="J234" s="6"/>
    </row>
    <row r="235" spans="3:10" ht="12">
      <c r="C235" s="6">
        <f t="shared" si="25"/>
        <v>88.99999999999979</v>
      </c>
      <c r="D235" s="6">
        <f t="shared" si="26"/>
        <v>-12</v>
      </c>
      <c r="E235" s="6">
        <f t="shared" si="27"/>
        <v>33.818522787059806</v>
      </c>
      <c r="F235" s="7">
        <f t="shared" si="28"/>
        <v>-6.411035935559158</v>
      </c>
      <c r="G235" s="6">
        <f t="shared" si="24"/>
        <v>324.3636843456173</v>
      </c>
      <c r="H235" s="7">
        <f t="shared" si="29"/>
        <v>-33.86414630957173</v>
      </c>
      <c r="I235" s="6">
        <f t="shared" si="23"/>
        <v>354.3570799128984</v>
      </c>
      <c r="J235" s="6"/>
    </row>
    <row r="236" spans="3:10" ht="12">
      <c r="C236" s="6">
        <f t="shared" si="25"/>
        <v>89.09999999999978</v>
      </c>
      <c r="D236" s="6">
        <f t="shared" si="26"/>
        <v>-12</v>
      </c>
      <c r="E236" s="6">
        <f t="shared" si="27"/>
        <v>30.432574877174897</v>
      </c>
      <c r="F236" s="7">
        <f t="shared" si="28"/>
        <v>-6.684152430961327</v>
      </c>
      <c r="G236" s="6">
        <f t="shared" si="24"/>
        <v>324.46965546005026</v>
      </c>
      <c r="H236" s="7">
        <f t="shared" si="29"/>
        <v>-33.85481183611318</v>
      </c>
      <c r="I236" s="6">
        <f t="shared" si="23"/>
        <v>354.4547835059151</v>
      </c>
      <c r="J236" s="6"/>
    </row>
    <row r="237" spans="3:10" ht="12">
      <c r="C237" s="6">
        <f t="shared" si="25"/>
        <v>89.19999999999978</v>
      </c>
      <c r="D237" s="6">
        <f t="shared" si="26"/>
        <v>-12</v>
      </c>
      <c r="E237" s="6">
        <f t="shared" si="27"/>
        <v>27.04755836372182</v>
      </c>
      <c r="F237" s="7">
        <f t="shared" si="28"/>
        <v>-6.954458696675094</v>
      </c>
      <c r="G237" s="6">
        <f t="shared" si="24"/>
        <v>324.57521444476237</v>
      </c>
      <c r="H237" s="7">
        <f t="shared" si="29"/>
        <v>-33.845518381021215</v>
      </c>
      <c r="I237" s="6">
        <f t="shared" si="23"/>
        <v>354.5521112990828</v>
      </c>
      <c r="J237" s="6"/>
    </row>
    <row r="238" spans="3:10" ht="12">
      <c r="C238" s="6">
        <f t="shared" si="25"/>
        <v>89.29999999999977</v>
      </c>
      <c r="D238" s="6">
        <f t="shared" si="26"/>
        <v>-12</v>
      </c>
      <c r="E238" s="6">
        <f t="shared" si="27"/>
        <v>23.6634691656147</v>
      </c>
      <c r="F238" s="7">
        <f t="shared" si="28"/>
        <v>-7.221983101024449</v>
      </c>
      <c r="G238" s="6">
        <f t="shared" si="24"/>
        <v>324.6803653536454</v>
      </c>
      <c r="H238" s="7">
        <f t="shared" si="29"/>
        <v>-33.83626552927943</v>
      </c>
      <c r="I238" s="6">
        <f t="shared" si="23"/>
        <v>354.64906697871413</v>
      </c>
      <c r="J238" s="6"/>
    </row>
    <row r="239" spans="3:10" ht="12">
      <c r="C239" s="6">
        <f t="shared" si="25"/>
        <v>89.39999999999976</v>
      </c>
      <c r="D239" s="6">
        <f t="shared" si="26"/>
        <v>-12</v>
      </c>
      <c r="E239" s="6">
        <f t="shared" si="27"/>
        <v>20.28030324303886</v>
      </c>
      <c r="F239" s="7">
        <f t="shared" si="28"/>
        <v>-7.486753725957328</v>
      </c>
      <c r="G239" s="6">
        <f t="shared" si="24"/>
        <v>324.78511219966504</v>
      </c>
      <c r="H239" s="7">
        <f t="shared" si="29"/>
        <v>-33.82705287048036</v>
      </c>
      <c r="I239" s="6">
        <f t="shared" si="23"/>
        <v>354.74565419427785</v>
      </c>
      <c r="J239" s="6"/>
    </row>
    <row r="240" spans="3:10" ht="12">
      <c r="C240" s="6">
        <f t="shared" si="25"/>
        <v>89.49999999999976</v>
      </c>
      <c r="D240" s="6">
        <f t="shared" si="26"/>
        <v>-12</v>
      </c>
      <c r="E240" s="6">
        <f t="shared" si="27"/>
        <v>16.898056596992646</v>
      </c>
      <c r="F240" s="7">
        <f t="shared" si="28"/>
        <v>-7.748798369940691</v>
      </c>
      <c r="G240" s="6">
        <f t="shared" si="24"/>
        <v>324.88945895527576</v>
      </c>
      <c r="H240" s="7">
        <f t="shared" si="29"/>
        <v>-33.81787999877081</v>
      </c>
      <c r="I240" s="6">
        <f t="shared" si="23"/>
        <v>354.84187655876525</v>
      </c>
      <c r="J240" s="6"/>
    </row>
    <row r="241" spans="3:10" ht="12">
      <c r="C241" s="6">
        <f t="shared" si="25"/>
        <v>89.59999999999975</v>
      </c>
      <c r="D241" s="6">
        <f t="shared" si="26"/>
        <v>-12</v>
      </c>
      <c r="E241" s="6">
        <f t="shared" si="27"/>
        <v>13.516725268834701</v>
      </c>
      <c r="F241" s="7">
        <f t="shared" si="28"/>
        <v>-8.008144550826252</v>
      </c>
      <c r="G241" s="6">
        <f t="shared" si="24"/>
        <v>324.9934095528309</v>
      </c>
      <c r="H241" s="7">
        <f t="shared" si="29"/>
        <v>-33.80874651279841</v>
      </c>
      <c r="I241" s="6">
        <f t="shared" si="23"/>
        <v>354.9377376490528</v>
      </c>
      <c r="J241" s="6"/>
    </row>
    <row r="242" spans="3:10" ht="12">
      <c r="C242" s="6">
        <f t="shared" si="25"/>
        <v>89.69999999999975</v>
      </c>
      <c r="D242" s="6">
        <f t="shared" si="26"/>
        <v>-12</v>
      </c>
      <c r="E242" s="6">
        <f t="shared" si="27"/>
        <v>10.136305339836518</v>
      </c>
      <c r="F242" s="7">
        <f t="shared" si="28"/>
        <v>-8.264819508687165</v>
      </c>
      <c r="G242" s="6">
        <f t="shared" si="24"/>
        <v>325.0969678849891</v>
      </c>
      <c r="H242" s="7">
        <f t="shared" si="29"/>
        <v>-33.799652015658246</v>
      </c>
      <c r="I242" s="6">
        <f t="shared" si="23"/>
        <v>355.03324100626133</v>
      </c>
      <c r="J242" s="6"/>
    </row>
    <row r="243" spans="3:10" ht="12">
      <c r="C243" s="6">
        <f t="shared" si="25"/>
        <v>89.79999999999974</v>
      </c>
      <c r="D243" s="6">
        <f t="shared" si="26"/>
        <v>-12</v>
      </c>
      <c r="E243" s="6">
        <f t="shared" si="27"/>
        <v>6.756792930740316</v>
      </c>
      <c r="F243" s="7">
        <f t="shared" si="28"/>
        <v>-8.51885020862596</v>
      </c>
      <c r="G243" s="6">
        <f t="shared" si="24"/>
        <v>325.2001378051163</v>
      </c>
      <c r="H243" s="7">
        <f t="shared" si="29"/>
        <v>-33.79059611484073</v>
      </c>
      <c r="I243" s="6">
        <f t="shared" si="23"/>
        <v>355.128390136112</v>
      </c>
      <c r="J243" s="6"/>
    </row>
    <row r="244" spans="3:10" ht="12">
      <c r="C244" s="6">
        <f t="shared" si="25"/>
        <v>89.89999999999974</v>
      </c>
      <c r="D244" s="6">
        <f t="shared" si="26"/>
        <v>-12</v>
      </c>
      <c r="E244" s="6">
        <f t="shared" si="27"/>
        <v>3.3781842013221004</v>
      </c>
      <c r="F244" s="7">
        <f t="shared" si="28"/>
        <v>-8.770263343554028</v>
      </c>
      <c r="G244" s="6">
        <f t="shared" si="24"/>
        <v>325.3029231276834</v>
      </c>
      <c r="H244" s="7">
        <f t="shared" si="29"/>
        <v>-33.78157842217985</v>
      </c>
      <c r="I244" s="6">
        <f t="shared" si="23"/>
        <v>355.2231885092781</v>
      </c>
      <c r="J244" s="6"/>
    </row>
    <row r="245" spans="3:10" ht="12">
      <c r="C245" s="6">
        <f t="shared" si="25"/>
        <v>89.99999999999973</v>
      </c>
      <c r="D245" s="6">
        <f t="shared" si="26"/>
        <v>-12</v>
      </c>
      <c r="E245" s="6">
        <f t="shared" si="27"/>
        <v>0.0004753499598542099</v>
      </c>
      <c r="F245" s="7">
        <f t="shared" si="28"/>
        <v>-9.019085336942926</v>
      </c>
      <c r="G245" s="6">
        <f t="shared" si="24"/>
        <v>325.4053276286608</v>
      </c>
      <c r="H245" s="7">
        <f t="shared" si="29"/>
        <v>-33.77259855380198</v>
      </c>
      <c r="I245" s="6">
        <f t="shared" si="23"/>
        <v>355.3176395617337</v>
      </c>
      <c r="J245" s="6"/>
    </row>
    <row r="246" spans="3:10" ht="12">
      <c r="C246" s="6"/>
      <c r="D246" s="6"/>
      <c r="E246" s="6"/>
      <c r="F246" s="7"/>
      <c r="G246" s="6"/>
      <c r="H246" s="5"/>
      <c r="I246" s="7"/>
      <c r="J246" s="6"/>
    </row>
    <row r="247" spans="3:10" ht="12">
      <c r="C247" s="6"/>
      <c r="D247" s="6"/>
      <c r="E247" s="6"/>
      <c r="F247" s="7"/>
      <c r="G247" s="6"/>
      <c r="H247" s="5"/>
      <c r="I247" s="7"/>
      <c r="J247" s="6"/>
    </row>
    <row r="248" spans="3:10" ht="12">
      <c r="C248" s="6"/>
      <c r="D248" s="6"/>
      <c r="E248" s="6"/>
      <c r="F248" s="7"/>
      <c r="G248" s="6"/>
      <c r="H248" s="5"/>
      <c r="I248" s="7"/>
      <c r="J248" s="6"/>
    </row>
    <row r="249" spans="3:10" ht="12">
      <c r="C249" s="6"/>
      <c r="D249" s="6"/>
      <c r="E249" s="6"/>
      <c r="F249" s="7"/>
      <c r="G249" s="6"/>
      <c r="H249" s="5"/>
      <c r="I249" s="7"/>
      <c r="J249" s="6"/>
    </row>
    <row r="250" spans="3:10" ht="12">
      <c r="C250" s="6"/>
      <c r="D250" s="6"/>
      <c r="E250" s="6"/>
      <c r="F250" s="7"/>
      <c r="G250" s="6"/>
      <c r="H250" s="5"/>
      <c r="I250" s="7"/>
      <c r="J250" s="6"/>
    </row>
    <row r="251" spans="3:10" ht="12">
      <c r="C251" s="6"/>
      <c r="D251" s="6"/>
      <c r="E251" s="6"/>
      <c r="F251" s="7"/>
      <c r="G251" s="6"/>
      <c r="H251" s="5"/>
      <c r="I251" s="7"/>
      <c r="J251" s="6"/>
    </row>
    <row r="252" spans="3:10" ht="12">
      <c r="C252" s="6"/>
      <c r="D252" s="6"/>
      <c r="E252" s="6"/>
      <c r="F252" s="7"/>
      <c r="G252" s="6"/>
      <c r="H252" s="5"/>
      <c r="I252" s="7"/>
      <c r="J252" s="6"/>
    </row>
    <row r="253" spans="3:10" ht="12">
      <c r="C253" s="6"/>
      <c r="D253" s="6"/>
      <c r="E253" s="6"/>
      <c r="F253" s="7"/>
      <c r="G253" s="6"/>
      <c r="H253" s="5"/>
      <c r="I253" s="7"/>
      <c r="J253" s="6"/>
    </row>
    <row r="254" spans="3:10" ht="12">
      <c r="C254" s="6"/>
      <c r="D254" s="6"/>
      <c r="E254" s="6"/>
      <c r="F254" s="7"/>
      <c r="G254" s="6"/>
      <c r="H254" s="5"/>
      <c r="I254" s="7"/>
      <c r="J254" s="6"/>
    </row>
    <row r="255" spans="3:10" ht="12">
      <c r="C255" s="6"/>
      <c r="D255" s="6"/>
      <c r="E255" s="6"/>
      <c r="F255" s="7"/>
      <c r="G255" s="6"/>
      <c r="H255" s="5"/>
      <c r="I255" s="7"/>
      <c r="J255" s="6"/>
    </row>
    <row r="256" spans="3:10" ht="12">
      <c r="C256" s="6"/>
      <c r="D256" s="6"/>
      <c r="E256" s="6"/>
      <c r="F256" s="7"/>
      <c r="G256" s="6"/>
      <c r="H256" s="5"/>
      <c r="I256" s="7"/>
      <c r="J256" s="6"/>
    </row>
    <row r="257" spans="3:10" ht="12">
      <c r="C257" s="6"/>
      <c r="D257" s="6"/>
      <c r="E257" s="6"/>
      <c r="F257" s="7"/>
      <c r="G257" s="6"/>
      <c r="H257" s="5"/>
      <c r="I257" s="7"/>
      <c r="J257" s="6"/>
    </row>
    <row r="258" spans="3:10" ht="12">
      <c r="C258" s="6"/>
      <c r="D258" s="6"/>
      <c r="E258" s="6"/>
      <c r="F258" s="7"/>
      <c r="G258" s="6"/>
      <c r="H258" s="5"/>
      <c r="I258" s="7"/>
      <c r="J258" s="6"/>
    </row>
    <row r="259" spans="3:10" ht="12">
      <c r="C259" s="6"/>
      <c r="D259" s="6"/>
      <c r="E259" s="6"/>
      <c r="F259" s="7"/>
      <c r="G259" s="6"/>
      <c r="H259" s="5"/>
      <c r="I259" s="7"/>
      <c r="J259" s="6"/>
    </row>
    <row r="260" spans="3:10" ht="12">
      <c r="C260" s="6"/>
      <c r="D260" s="6"/>
      <c r="E260" s="6"/>
      <c r="F260" s="7"/>
      <c r="G260" s="6"/>
      <c r="H260" s="5"/>
      <c r="I260" s="7"/>
      <c r="J260" s="6"/>
    </row>
    <row r="261" spans="3:10" ht="12">
      <c r="C261" s="6"/>
      <c r="D261" s="6"/>
      <c r="E261" s="6"/>
      <c r="F261" s="7"/>
      <c r="G261" s="6"/>
      <c r="H261" s="5"/>
      <c r="I261" s="7"/>
      <c r="J261" s="6"/>
    </row>
    <row r="262" spans="3:10" ht="12">
      <c r="C262" s="6"/>
      <c r="D262" s="6"/>
      <c r="E262" s="6"/>
      <c r="F262" s="7"/>
      <c r="G262" s="6"/>
      <c r="H262" s="5"/>
      <c r="I262" s="7"/>
      <c r="J262" s="6"/>
    </row>
    <row r="263" spans="3:10" ht="12">
      <c r="C263" s="6"/>
      <c r="D263" s="6"/>
      <c r="E263" s="6"/>
      <c r="F263" s="7"/>
      <c r="G263" s="6"/>
      <c r="H263" s="5"/>
      <c r="I263" s="7"/>
      <c r="J263" s="6"/>
    </row>
    <row r="264" spans="3:10" ht="12">
      <c r="C264" s="6"/>
      <c r="D264" s="6"/>
      <c r="E264" s="6"/>
      <c r="F264" s="7"/>
      <c r="G264" s="6"/>
      <c r="H264" s="5"/>
      <c r="I264" s="7"/>
      <c r="J264" s="6"/>
    </row>
    <row r="265" spans="3:10" ht="12">
      <c r="C265" s="6"/>
      <c r="D265" s="6"/>
      <c r="E265" s="6"/>
      <c r="F265" s="7"/>
      <c r="G265" s="6"/>
      <c r="H265" s="5"/>
      <c r="I265" s="7"/>
      <c r="J265" s="6"/>
    </row>
    <row r="266" spans="3:10" ht="12">
      <c r="C266" s="6"/>
      <c r="D266" s="6"/>
      <c r="E266" s="6"/>
      <c r="F266" s="7"/>
      <c r="G266" s="6"/>
      <c r="H266" s="5"/>
      <c r="I266" s="7"/>
      <c r="J266" s="6"/>
    </row>
    <row r="267" spans="3:10" ht="12">
      <c r="C267" s="6"/>
      <c r="D267" s="6"/>
      <c r="E267" s="6"/>
      <c r="F267" s="7"/>
      <c r="G267" s="6"/>
      <c r="H267" s="5"/>
      <c r="I267" s="7"/>
      <c r="J267" s="6"/>
    </row>
    <row r="268" spans="3:10" ht="12">
      <c r="C268" s="6"/>
      <c r="D268" s="6"/>
      <c r="E268" s="6"/>
      <c r="F268" s="7"/>
      <c r="G268" s="6"/>
      <c r="H268" s="5"/>
      <c r="I268" s="7"/>
      <c r="J268" s="6"/>
    </row>
    <row r="269" spans="3:10" ht="12">
      <c r="C269" s="6"/>
      <c r="D269" s="6"/>
      <c r="E269" s="6"/>
      <c r="F269" s="7"/>
      <c r="G269" s="6"/>
      <c r="H269" s="5"/>
      <c r="I269" s="7"/>
      <c r="J269" s="6"/>
    </row>
    <row r="270" spans="3:10" ht="12">
      <c r="C270" s="6"/>
      <c r="D270" s="6"/>
      <c r="E270" s="6"/>
      <c r="F270" s="7"/>
      <c r="G270" s="6"/>
      <c r="H270" s="5"/>
      <c r="I270" s="7"/>
      <c r="J270" s="6"/>
    </row>
    <row r="271" spans="3:10" ht="12">
      <c r="C271" s="6"/>
      <c r="D271" s="6"/>
      <c r="E271" s="6"/>
      <c r="F271" s="7"/>
      <c r="G271" s="6"/>
      <c r="H271" s="5"/>
      <c r="I271" s="7"/>
      <c r="J271" s="6"/>
    </row>
    <row r="272" spans="3:10" ht="12">
      <c r="C272" s="6"/>
      <c r="D272" s="6"/>
      <c r="E272" s="6"/>
      <c r="F272" s="7"/>
      <c r="G272" s="6"/>
      <c r="H272" s="5"/>
      <c r="I272" s="7"/>
      <c r="J272" s="6"/>
    </row>
    <row r="273" spans="3:10" ht="12">
      <c r="C273" s="6"/>
      <c r="D273" s="6"/>
      <c r="E273" s="6"/>
      <c r="F273" s="7"/>
      <c r="G273" s="6"/>
      <c r="H273" s="5"/>
      <c r="I273" s="7"/>
      <c r="J273" s="6"/>
    </row>
    <row r="274" spans="3:10" ht="12">
      <c r="C274" s="6"/>
      <c r="D274" s="6"/>
      <c r="E274" s="6"/>
      <c r="F274" s="7"/>
      <c r="G274" s="6"/>
      <c r="H274" s="5"/>
      <c r="I274" s="7"/>
      <c r="J274" s="6"/>
    </row>
    <row r="275" spans="3:10" ht="12">
      <c r="C275" s="6"/>
      <c r="D275" s="6"/>
      <c r="E275" s="6"/>
      <c r="F275" s="7"/>
      <c r="G275" s="6"/>
      <c r="H275" s="5"/>
      <c r="I275" s="7"/>
      <c r="J275" s="6"/>
    </row>
    <row r="276" spans="3:10" ht="12">
      <c r="C276" s="6"/>
      <c r="D276" s="6"/>
      <c r="E276" s="6"/>
      <c r="F276" s="7"/>
      <c r="G276" s="6"/>
      <c r="H276" s="5"/>
      <c r="I276" s="7"/>
      <c r="J276" s="6"/>
    </row>
    <row r="277" spans="3:10" ht="12">
      <c r="C277" s="6"/>
      <c r="D277" s="6"/>
      <c r="E277" s="6"/>
      <c r="F277" s="7"/>
      <c r="G277" s="6"/>
      <c r="H277" s="5"/>
      <c r="I277" s="7"/>
      <c r="J277" s="6"/>
    </row>
    <row r="278" spans="3:10" ht="12">
      <c r="C278" s="6"/>
      <c r="D278" s="6"/>
      <c r="E278" s="6"/>
      <c r="F278" s="7"/>
      <c r="G278" s="6"/>
      <c r="H278" s="5"/>
      <c r="I278" s="7"/>
      <c r="J278" s="6"/>
    </row>
    <row r="279" spans="3:10" ht="12">
      <c r="C279" s="6"/>
      <c r="D279" s="6"/>
      <c r="E279" s="6"/>
      <c r="F279" s="7"/>
      <c r="G279" s="6"/>
      <c r="H279" s="5"/>
      <c r="I279" s="7"/>
      <c r="J279" s="6"/>
    </row>
    <row r="280" spans="3:10" ht="12">
      <c r="C280" s="6"/>
      <c r="D280" s="6"/>
      <c r="E280" s="6"/>
      <c r="F280" s="7"/>
      <c r="G280" s="6"/>
      <c r="H280" s="5"/>
      <c r="I280" s="7"/>
      <c r="J280" s="6"/>
    </row>
    <row r="281" spans="3:10" ht="12">
      <c r="C281" s="6"/>
      <c r="D281" s="6"/>
      <c r="E281" s="6"/>
      <c r="F281" s="7"/>
      <c r="G281" s="6"/>
      <c r="H281" s="5"/>
      <c r="I281" s="7"/>
      <c r="J281" s="6"/>
    </row>
    <row r="282" spans="3:10" ht="12">
      <c r="C282" s="6"/>
      <c r="D282" s="6"/>
      <c r="E282" s="6"/>
      <c r="F282" s="7"/>
      <c r="G282" s="6"/>
      <c r="H282" s="5"/>
      <c r="I282" s="7"/>
      <c r="J282" s="6"/>
    </row>
    <row r="283" spans="3:10" ht="12">
      <c r="C283" s="6"/>
      <c r="D283" s="6"/>
      <c r="E283" s="6"/>
      <c r="F283" s="7"/>
      <c r="G283" s="6"/>
      <c r="H283" s="5"/>
      <c r="I283" s="7"/>
      <c r="J283" s="6"/>
    </row>
    <row r="284" spans="3:10" ht="12">
      <c r="C284" s="6"/>
      <c r="D284" s="6"/>
      <c r="E284" s="6"/>
      <c r="F284" s="7"/>
      <c r="G284" s="6"/>
      <c r="H284" s="5"/>
      <c r="I284" s="7"/>
      <c r="J284" s="6"/>
    </row>
    <row r="285" spans="3:10" ht="12">
      <c r="C285" s="6"/>
      <c r="D285" s="6"/>
      <c r="E285" s="6"/>
      <c r="F285" s="7"/>
      <c r="G285" s="6"/>
      <c r="H285" s="5"/>
      <c r="I285" s="7"/>
      <c r="J285" s="6"/>
    </row>
    <row r="286" spans="3:10" ht="12">
      <c r="C286" s="6"/>
      <c r="D286" s="6"/>
      <c r="E286" s="6"/>
      <c r="F286" s="7"/>
      <c r="G286" s="6"/>
      <c r="H286" s="5"/>
      <c r="I286" s="7"/>
      <c r="J286" s="6"/>
    </row>
    <row r="287" spans="3:10" ht="12">
      <c r="C287" s="6"/>
      <c r="D287" s="6"/>
      <c r="E287" s="6"/>
      <c r="F287" s="7"/>
      <c r="G287" s="6"/>
      <c r="H287" s="5"/>
      <c r="I287" s="7"/>
      <c r="J287" s="6"/>
    </row>
    <row r="288" spans="3:10" ht="12">
      <c r="C288" s="6"/>
      <c r="D288" s="6"/>
      <c r="E288" s="6"/>
      <c r="F288" s="7"/>
      <c r="G288" s="6"/>
      <c r="H288" s="5"/>
      <c r="I288" s="7"/>
      <c r="J288" s="6"/>
    </row>
    <row r="289" spans="3:10" ht="12">
      <c r="C289" s="6"/>
      <c r="D289" s="6"/>
      <c r="E289" s="6"/>
      <c r="F289" s="7"/>
      <c r="G289" s="6"/>
      <c r="H289" s="5"/>
      <c r="I289" s="7"/>
      <c r="J289" s="6"/>
    </row>
    <row r="290" spans="3:10" ht="12">
      <c r="C290" s="6"/>
      <c r="D290" s="6"/>
      <c r="E290" s="6"/>
      <c r="F290" s="7"/>
      <c r="G290" s="6"/>
      <c r="H290" s="5"/>
      <c r="I290" s="7"/>
      <c r="J290" s="6"/>
    </row>
    <row r="291" spans="3:10" ht="12">
      <c r="C291" s="6"/>
      <c r="D291" s="6"/>
      <c r="E291" s="6"/>
      <c r="F291" s="7"/>
      <c r="G291" s="6"/>
      <c r="H291" s="5"/>
      <c r="I291" s="7"/>
      <c r="J291" s="6"/>
    </row>
    <row r="292" spans="3:10" ht="12">
      <c r="C292" s="6"/>
      <c r="D292" s="6"/>
      <c r="E292" s="6"/>
      <c r="F292" s="7"/>
      <c r="G292" s="6"/>
      <c r="H292" s="5"/>
      <c r="I292" s="7"/>
      <c r="J292" s="6"/>
    </row>
    <row r="293" spans="3:10" ht="12">
      <c r="C293" s="6"/>
      <c r="D293" s="6"/>
      <c r="E293" s="6"/>
      <c r="F293" s="7"/>
      <c r="G293" s="6"/>
      <c r="H293" s="5"/>
      <c r="I293" s="7"/>
      <c r="J293" s="6"/>
    </row>
    <row r="294" spans="3:10" ht="12">
      <c r="C294" s="6"/>
      <c r="D294" s="6"/>
      <c r="E294" s="6"/>
      <c r="F294" s="7"/>
      <c r="G294" s="6"/>
      <c r="H294" s="5"/>
      <c r="I294" s="7"/>
      <c r="J294" s="6"/>
    </row>
    <row r="295" spans="3:10" ht="12">
      <c r="C295" s="6"/>
      <c r="D295" s="6"/>
      <c r="E295" s="6"/>
      <c r="F295" s="7"/>
      <c r="G295" s="6"/>
      <c r="H295" s="5"/>
      <c r="I295" s="7"/>
      <c r="J295" s="6"/>
    </row>
    <row r="296" spans="3:10" ht="12">
      <c r="C296" s="6"/>
      <c r="D296" s="6"/>
      <c r="E296" s="6"/>
      <c r="F296" s="7"/>
      <c r="G296" s="6"/>
      <c r="H296" s="5"/>
      <c r="I296" s="7"/>
      <c r="J296" s="6"/>
    </row>
    <row r="297" ht="3" customHeight="1"/>
    <row r="299" ht="12">
      <c r="A299" s="2"/>
    </row>
    <row r="300" ht="3" customHeight="1"/>
    <row r="301" ht="12">
      <c r="A301" s="2"/>
    </row>
    <row r="302" ht="12">
      <c r="A302" s="2"/>
    </row>
    <row r="303" spans="1:10" ht="12">
      <c r="A303" s="2"/>
      <c r="J303" s="6"/>
    </row>
    <row r="304" ht="12">
      <c r="J304" s="6"/>
    </row>
    <row r="305" ht="12">
      <c r="J305" s="6"/>
    </row>
    <row r="306" ht="12">
      <c r="J306" s="6"/>
    </row>
    <row r="307" ht="12">
      <c r="J307" s="6"/>
    </row>
    <row r="308" ht="12">
      <c r="J308" s="6"/>
    </row>
    <row r="309" ht="12">
      <c r="J309" s="6"/>
    </row>
    <row r="310" ht="12">
      <c r="J310" s="6"/>
    </row>
    <row r="311" ht="12">
      <c r="J311" s="6"/>
    </row>
    <row r="312" ht="12">
      <c r="J312" s="6"/>
    </row>
    <row r="313" ht="12">
      <c r="J313" s="6"/>
    </row>
    <row r="314" ht="12">
      <c r="J314" s="6"/>
    </row>
    <row r="315" ht="12">
      <c r="J315" s="6"/>
    </row>
    <row r="316" ht="12">
      <c r="J316" s="6"/>
    </row>
    <row r="317" ht="12">
      <c r="J317" s="6"/>
    </row>
    <row r="318" ht="12">
      <c r="J318" s="6"/>
    </row>
    <row r="319" ht="12">
      <c r="J319" s="6"/>
    </row>
    <row r="320" ht="12">
      <c r="J320" s="6"/>
    </row>
    <row r="321" ht="12">
      <c r="J321" s="6"/>
    </row>
  </sheetData>
  <sheetProtection sheet="1" objects="1" scenarios="1" selectLockedCells="1"/>
  <printOptions/>
  <pageMargins left="0.75" right="0.59" top="1" bottom="0.52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1"/>
  <sheetViews>
    <sheetView zoomScale="125" zoomScaleNormal="125" workbookViewId="0" topLeftCell="A1">
      <selection activeCell="J16" sqref="J16"/>
    </sheetView>
  </sheetViews>
  <sheetFormatPr defaultColWidth="9.00390625" defaultRowHeight="12"/>
  <cols>
    <col min="1" max="2" width="10.875" style="1" customWidth="1"/>
    <col min="3" max="7" width="7.875" style="1" customWidth="1"/>
    <col min="8" max="8" width="7.25390625" style="1" customWidth="1"/>
    <col min="9" max="9" width="9.25390625" style="1" customWidth="1"/>
    <col min="10" max="10" width="7.875" style="1" customWidth="1"/>
    <col min="11" max="16384" width="10.875" style="1" customWidth="1"/>
  </cols>
  <sheetData>
    <row r="1" spans="1:10" ht="19.5" customHeight="1">
      <c r="A1" s="64"/>
      <c r="B1" s="65" t="s">
        <v>46</v>
      </c>
      <c r="C1" s="64"/>
      <c r="D1" s="64"/>
      <c r="E1" s="64"/>
      <c r="F1" s="64"/>
      <c r="G1" s="64"/>
      <c r="H1" s="64"/>
      <c r="I1" s="64"/>
      <c r="J1" s="64"/>
    </row>
    <row r="2" spans="1:10" ht="12.75">
      <c r="A2" s="66"/>
      <c r="B2" s="64"/>
      <c r="C2" s="64"/>
      <c r="D2" s="64"/>
      <c r="E2" s="64"/>
      <c r="F2" s="64"/>
      <c r="G2" s="64"/>
      <c r="H2" s="64"/>
      <c r="I2" s="64"/>
      <c r="J2" s="67" t="s">
        <v>87</v>
      </c>
    </row>
    <row r="3" spans="1:10" ht="6.75" customHeight="1">
      <c r="A3" s="64"/>
      <c r="B3" s="64"/>
      <c r="C3" s="64"/>
      <c r="D3" s="64"/>
      <c r="E3" s="64"/>
      <c r="F3" s="64"/>
      <c r="G3" s="64"/>
      <c r="H3" s="64"/>
      <c r="I3" s="64"/>
      <c r="J3" s="64"/>
    </row>
    <row r="4" spans="1:10" ht="15" customHeight="1">
      <c r="A4" s="68" t="s">
        <v>12</v>
      </c>
      <c r="B4" s="64"/>
      <c r="C4" s="69" t="s">
        <v>11</v>
      </c>
      <c r="D4" s="64"/>
      <c r="E4" s="64"/>
      <c r="F4" s="69" t="s">
        <v>0</v>
      </c>
      <c r="G4" s="64"/>
      <c r="H4" s="64"/>
      <c r="I4" s="64"/>
      <c r="J4" s="64"/>
    </row>
    <row r="5" spans="1:10" ht="4.5" customHeight="1">
      <c r="A5" s="64"/>
      <c r="B5" s="64"/>
      <c r="C5" s="64"/>
      <c r="D5" s="64"/>
      <c r="E5" s="64"/>
      <c r="F5" s="64"/>
      <c r="G5" s="64"/>
      <c r="H5" s="64"/>
      <c r="I5" s="64"/>
      <c r="J5" s="64"/>
    </row>
    <row r="6" spans="1:10" ht="12">
      <c r="A6" s="64"/>
      <c r="B6" s="67" t="s">
        <v>68</v>
      </c>
      <c r="C6" s="64"/>
      <c r="D6" s="70" t="s">
        <v>77</v>
      </c>
      <c r="E6" s="64"/>
      <c r="F6" s="67" t="s">
        <v>70</v>
      </c>
      <c r="G6" s="61">
        <v>1</v>
      </c>
      <c r="H6" s="13" t="s">
        <v>71</v>
      </c>
      <c r="I6" s="71" t="s">
        <v>69</v>
      </c>
      <c r="J6" s="72"/>
    </row>
    <row r="7" spans="1:10" ht="12">
      <c r="A7" s="64"/>
      <c r="B7" s="67"/>
      <c r="C7" s="67" t="s">
        <v>78</v>
      </c>
      <c r="D7" s="60">
        <v>50</v>
      </c>
      <c r="E7" s="64" t="s">
        <v>15</v>
      </c>
      <c r="F7" s="67" t="s">
        <v>84</v>
      </c>
      <c r="G7" s="61">
        <v>1</v>
      </c>
      <c r="H7" s="12"/>
      <c r="I7" s="73"/>
      <c r="J7" s="72"/>
    </row>
    <row r="8" spans="1:10" ht="12">
      <c r="A8" s="64"/>
      <c r="B8" s="64"/>
      <c r="C8" s="67" t="s">
        <v>79</v>
      </c>
      <c r="D8" s="60">
        <v>324.2</v>
      </c>
      <c r="E8" s="64" t="s">
        <v>16</v>
      </c>
      <c r="F8" s="67" t="s">
        <v>85</v>
      </c>
      <c r="G8" s="74">
        <f>G6/G7</f>
        <v>1</v>
      </c>
      <c r="H8" s="67" t="s">
        <v>72</v>
      </c>
      <c r="I8" s="75">
        <f>$G$7*D8</f>
        <v>324.2</v>
      </c>
      <c r="J8" s="64" t="s">
        <v>16</v>
      </c>
    </row>
    <row r="9" spans="1:10" ht="12">
      <c r="A9" s="64"/>
      <c r="B9" s="64"/>
      <c r="C9" s="67" t="s">
        <v>80</v>
      </c>
      <c r="D9" s="60">
        <v>0.5133</v>
      </c>
      <c r="E9" s="64" t="s">
        <v>17</v>
      </c>
      <c r="F9" s="64"/>
      <c r="G9" s="64"/>
      <c r="H9" s="67" t="s">
        <v>73</v>
      </c>
      <c r="I9" s="75">
        <f>$G$7/$G$8*D9</f>
        <v>0.5133</v>
      </c>
      <c r="J9" s="64" t="s">
        <v>17</v>
      </c>
    </row>
    <row r="10" spans="1:10" ht="12">
      <c r="A10" s="64"/>
      <c r="B10" s="64"/>
      <c r="C10" s="67" t="s">
        <v>81</v>
      </c>
      <c r="D10" s="60">
        <v>0.0032</v>
      </c>
      <c r="E10" s="64" t="s">
        <v>18</v>
      </c>
      <c r="F10" s="64"/>
      <c r="G10" s="64"/>
      <c r="H10" s="67" t="s">
        <v>74</v>
      </c>
      <c r="I10" s="75">
        <f>$G$7/$G$8*D10</f>
        <v>0.0032</v>
      </c>
      <c r="J10" s="64" t="s">
        <v>18</v>
      </c>
    </row>
    <row r="11" spans="1:10" ht="12">
      <c r="A11" s="64"/>
      <c r="B11" s="64"/>
      <c r="C11" s="67" t="s">
        <v>82</v>
      </c>
      <c r="D11" s="60">
        <v>0.09</v>
      </c>
      <c r="E11" s="64" t="s">
        <v>17</v>
      </c>
      <c r="F11" s="64"/>
      <c r="G11" s="64"/>
      <c r="H11" s="67" t="s">
        <v>75</v>
      </c>
      <c r="I11" s="75">
        <f>$G$7/$G$8*D11</f>
        <v>0.09</v>
      </c>
      <c r="J11" s="64" t="s">
        <v>17</v>
      </c>
    </row>
    <row r="12" spans="1:10" ht="12">
      <c r="A12" s="64"/>
      <c r="B12" s="64"/>
      <c r="C12" s="67" t="s">
        <v>83</v>
      </c>
      <c r="D12" s="60">
        <v>10</v>
      </c>
      <c r="E12" s="64" t="s">
        <v>19</v>
      </c>
      <c r="F12" s="64"/>
      <c r="G12" s="64"/>
      <c r="H12" s="67" t="s">
        <v>76</v>
      </c>
      <c r="I12" s="75">
        <f>D12</f>
        <v>10</v>
      </c>
      <c r="J12" s="64" t="s">
        <v>19</v>
      </c>
    </row>
    <row r="13" spans="1:10" ht="12">
      <c r="A13" s="64"/>
      <c r="B13" s="64"/>
      <c r="C13" s="67" t="s">
        <v>14</v>
      </c>
      <c r="D13" s="76">
        <f>D9+10*D10+(1-EXP(-10/D12))*D11</f>
        <v>0.6021908502945702</v>
      </c>
      <c r="E13" s="64" t="s">
        <v>20</v>
      </c>
      <c r="F13" s="64"/>
      <c r="G13" s="64"/>
      <c r="H13" s="67" t="s">
        <v>14</v>
      </c>
      <c r="I13" s="76">
        <f>I9+10*I10+(1-EXP(-10/I12))*I11</f>
        <v>0.6021908502945702</v>
      </c>
      <c r="J13" s="64" t="s">
        <v>20</v>
      </c>
    </row>
    <row r="14" spans="1:10" ht="4.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12">
      <c r="A15" s="64"/>
      <c r="B15" s="67" t="s">
        <v>21</v>
      </c>
      <c r="C15" s="67" t="s">
        <v>62</v>
      </c>
      <c r="D15" s="75" t="s">
        <v>24</v>
      </c>
      <c r="E15" s="75" t="s">
        <v>25</v>
      </c>
      <c r="F15" s="75" t="s">
        <v>26</v>
      </c>
      <c r="G15" s="75" t="s">
        <v>27</v>
      </c>
      <c r="H15" s="64"/>
      <c r="I15" s="67"/>
      <c r="J15" s="64"/>
    </row>
    <row r="16" spans="1:10" ht="12">
      <c r="A16" s="64"/>
      <c r="B16" s="64"/>
      <c r="C16" s="67" t="s">
        <v>22</v>
      </c>
      <c r="D16" s="60">
        <v>3</v>
      </c>
      <c r="E16" s="60">
        <v>24</v>
      </c>
      <c r="F16" s="62">
        <f>J31*J32+(1-J32)*F16</f>
        <v>-3.2245247819698575</v>
      </c>
      <c r="G16" s="60">
        <v>-21</v>
      </c>
      <c r="H16" s="64"/>
      <c r="I16" s="67" t="s">
        <v>66</v>
      </c>
      <c r="J16" s="63">
        <v>0</v>
      </c>
    </row>
    <row r="17" spans="1:10" ht="12">
      <c r="A17" s="64"/>
      <c r="B17" s="64"/>
      <c r="C17" s="67" t="s">
        <v>23</v>
      </c>
      <c r="D17" s="60">
        <v>36</v>
      </c>
      <c r="E17" s="60">
        <v>3</v>
      </c>
      <c r="F17" s="60">
        <v>49</v>
      </c>
      <c r="G17" s="60">
        <v>2</v>
      </c>
      <c r="H17" s="64"/>
      <c r="I17" s="67" t="s">
        <v>65</v>
      </c>
      <c r="J17" s="75">
        <f>SUM(D17:G17)</f>
        <v>90</v>
      </c>
    </row>
    <row r="18" spans="1:10" ht="3" customHeight="1">
      <c r="A18" s="64"/>
      <c r="B18" s="64"/>
      <c r="C18" s="67"/>
      <c r="D18" s="75"/>
      <c r="E18" s="75"/>
      <c r="F18" s="75"/>
      <c r="G18" s="75"/>
      <c r="H18" s="64"/>
      <c r="I18" s="67"/>
      <c r="J18" s="77"/>
    </row>
    <row r="19" spans="1:10" ht="15" customHeight="1">
      <c r="A19" s="68" t="s">
        <v>47</v>
      </c>
      <c r="B19" s="64"/>
      <c r="C19" s="67"/>
      <c r="D19" s="75"/>
      <c r="E19" s="75"/>
      <c r="F19" s="75"/>
      <c r="G19" s="75"/>
      <c r="H19" s="64"/>
      <c r="I19" s="67"/>
      <c r="J19" s="77"/>
    </row>
    <row r="20" spans="1:10" ht="12">
      <c r="A20" s="64"/>
      <c r="B20" s="64"/>
      <c r="C20" s="67" t="s">
        <v>48</v>
      </c>
      <c r="D20" s="75">
        <f>D17/40</f>
        <v>0.9</v>
      </c>
      <c r="E20" s="75">
        <f>E17/25</f>
        <v>0.12</v>
      </c>
      <c r="F20" s="75">
        <f>F17/50</f>
        <v>0.98</v>
      </c>
      <c r="G20" s="75">
        <f>G17/20</f>
        <v>0.1</v>
      </c>
      <c r="H20" s="64"/>
      <c r="I20" s="67"/>
      <c r="J20" s="77"/>
    </row>
    <row r="21" spans="1:10" ht="12">
      <c r="A21" s="64"/>
      <c r="B21" s="64"/>
      <c r="C21" s="67" t="s">
        <v>49</v>
      </c>
      <c r="D21" s="76">
        <f>1-(1-EXP(-D20/$I$12))*$I$12/D20</f>
        <v>0.04367983634697992</v>
      </c>
      <c r="E21" s="76">
        <f>1-(1-EXP(-E20/$I$12))*$I$12/E20</f>
        <v>0.005976071827543117</v>
      </c>
      <c r="F21" s="76">
        <f>1-(1-EXP(-F20/$I$12))*$I$12/F20</f>
        <v>0.04743779340735643</v>
      </c>
      <c r="G21" s="76">
        <f>1-(1-EXP(-G20/$I$12))*$I$12/G20</f>
        <v>0.004983374916810668</v>
      </c>
      <c r="H21" s="64"/>
      <c r="I21" s="67"/>
      <c r="J21" s="77"/>
    </row>
    <row r="22" spans="1:10" ht="12">
      <c r="A22" s="64"/>
      <c r="B22" s="64"/>
      <c r="C22" s="67" t="s">
        <v>50</v>
      </c>
      <c r="D22" s="76">
        <f>(1-EXP(-D20/$I$12))*$I$12/D20-EXP(-D20/$I$12)</f>
        <v>0.0423889783817919</v>
      </c>
      <c r="E22" s="76">
        <f>(1-EXP(-E20/$I$12))*$I$12/E20-EXP(-E20/$I$12)</f>
        <v>0.005952215310526365</v>
      </c>
      <c r="F22" s="76">
        <f>(1-EXP(-F20/$I$12))*$I$12/F20-EXP(-F20/$I$12)</f>
        <v>0.045913302838722636</v>
      </c>
      <c r="G22" s="76">
        <f>(1-EXP(-G20/$I$12))*$I$12/G20-EXP(-G20/$I$12)</f>
        <v>0.0049667913340212255</v>
      </c>
      <c r="H22" s="64"/>
      <c r="I22" s="67"/>
      <c r="J22" s="77"/>
    </row>
    <row r="23" spans="1:10" ht="12">
      <c r="A23" s="64"/>
      <c r="B23" s="64"/>
      <c r="C23" s="67" t="s">
        <v>51</v>
      </c>
      <c r="D23" s="76">
        <f>EXP(-D20/$I$12)</f>
        <v>0.9139311852712282</v>
      </c>
      <c r="E23" s="76">
        <f>EXP(-E20/$I$12)</f>
        <v>0.9880717128619305</v>
      </c>
      <c r="F23" s="76">
        <f>EXP(-F20/$I$12)</f>
        <v>0.9066489037539209</v>
      </c>
      <c r="G23" s="76">
        <f>EXP(-G20/$I$12)</f>
        <v>0.9900498337491681</v>
      </c>
      <c r="H23" s="64"/>
      <c r="I23" s="67"/>
      <c r="J23" s="77"/>
    </row>
    <row r="24" spans="1:10" ht="12">
      <c r="A24" s="64"/>
      <c r="B24" s="64"/>
      <c r="C24" s="67" t="s">
        <v>52</v>
      </c>
      <c r="D24" s="78">
        <f>$I$9+$I$10*D20/2+$I$11*D21</f>
        <v>0.5186711852712281</v>
      </c>
      <c r="E24" s="78">
        <f>$I$9+$I$10*E20/2+$I$11*E21</f>
        <v>0.5140298464644788</v>
      </c>
      <c r="F24" s="78">
        <f>$I$9+$I$10*F20/2+$I$11*F21</f>
        <v>0.5191374014066621</v>
      </c>
      <c r="G24" s="78">
        <f>$I$9+$I$10*G20/2+$I$11*G21</f>
        <v>0.513908503742513</v>
      </c>
      <c r="H24" s="64"/>
      <c r="I24" s="67"/>
      <c r="J24" s="77"/>
    </row>
    <row r="25" spans="1:10" ht="3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</row>
    <row r="26" spans="1:10" ht="15" customHeight="1">
      <c r="A26" s="68" t="s">
        <v>28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4.5" customHeight="1">
      <c r="A27" s="68"/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2.75" customHeight="1">
      <c r="A28" s="68"/>
      <c r="B28" s="64"/>
      <c r="C28" s="67" t="s">
        <v>53</v>
      </c>
      <c r="D28" s="79">
        <f>E102-E62</f>
        <v>338.9248283444671</v>
      </c>
      <c r="E28" s="79">
        <f>E140-E102</f>
        <v>260.5040728670356</v>
      </c>
      <c r="F28" s="79">
        <f>E220-E140</f>
        <v>-481.31803309697216</v>
      </c>
      <c r="G28" s="79">
        <f>E245-E220</f>
        <v>-118.11086788918564</v>
      </c>
      <c r="H28" s="64"/>
      <c r="I28" s="67" t="s">
        <v>86</v>
      </c>
      <c r="J28" s="79">
        <f>SUM(D28:G28)</f>
        <v>2.2534484855896153E-07</v>
      </c>
    </row>
    <row r="29" spans="1:10" ht="12.75" customHeight="1">
      <c r="A29" s="68"/>
      <c r="B29" s="64"/>
      <c r="C29" s="67" t="s">
        <v>54</v>
      </c>
      <c r="D29" s="80">
        <f>D16*D17/3.6</f>
        <v>30</v>
      </c>
      <c r="E29" s="80">
        <f>E16*E17/3.6</f>
        <v>20</v>
      </c>
      <c r="F29" s="80">
        <f>F16*F17/3.6</f>
        <v>-43.88936508792306</v>
      </c>
      <c r="G29" s="80">
        <f>G16*G17/3.6</f>
        <v>-11.666666666666666</v>
      </c>
      <c r="H29" s="64"/>
      <c r="I29" s="67" t="s">
        <v>55</v>
      </c>
      <c r="J29" s="80">
        <f>SUM(D29:G29)</f>
        <v>-5.556031754589727</v>
      </c>
    </row>
    <row r="30" spans="1:10" ht="12.75" customHeight="1">
      <c r="A30" s="68"/>
      <c r="B30" s="64"/>
      <c r="C30" s="67" t="s">
        <v>56</v>
      </c>
      <c r="D30" s="79">
        <f>MIN(I62:I102)</f>
        <v>317.4845943320431</v>
      </c>
      <c r="E30" s="79">
        <f>MIN(I115:I140)</f>
        <v>274.8570995449604</v>
      </c>
      <c r="F30" s="79">
        <f>MIN(I170:I220)</f>
        <v>324.7728977180792</v>
      </c>
      <c r="G30" s="79">
        <f>MIN(I225:I245)</f>
        <v>355.0354875351192</v>
      </c>
      <c r="H30" s="64"/>
      <c r="I30" s="64"/>
      <c r="J30" s="64"/>
    </row>
    <row r="31" spans="1:10" ht="12.75" customHeight="1">
      <c r="A31" s="68"/>
      <c r="B31" s="64"/>
      <c r="C31" s="67" t="s">
        <v>57</v>
      </c>
      <c r="D31" s="79">
        <f>MAX(I62:I102)</f>
        <v>321.06673023533284</v>
      </c>
      <c r="E31" s="79">
        <f>MAX(I115:I140)</f>
        <v>278.0133149288143</v>
      </c>
      <c r="F31" s="79">
        <f>MAX(I170:I220)</f>
        <v>329.6975769460841</v>
      </c>
      <c r="G31" s="79">
        <f>MAX(I225:I245)</f>
        <v>356.1314369805041</v>
      </c>
      <c r="H31" s="64"/>
      <c r="I31" s="67" t="s">
        <v>44</v>
      </c>
      <c r="J31" s="81">
        <f>F16*(1-(J28-J16)/F28)+$F$24*(J28-J16)*(F28-(J28-J16))/1000/F17^2</f>
        <v>-3.224524783502976</v>
      </c>
    </row>
    <row r="32" spans="1:10" ht="12.75" customHeight="1">
      <c r="A32" s="68"/>
      <c r="B32" s="64"/>
      <c r="C32" s="67" t="s">
        <v>58</v>
      </c>
      <c r="D32" s="79">
        <f>3600*D29/D28</f>
        <v>318.6547309842817</v>
      </c>
      <c r="E32" s="79">
        <f>3600*E29/E28</f>
        <v>276.3872334416425</v>
      </c>
      <c r="F32" s="79">
        <f>3600*F29/F28</f>
        <v>328.26884399049743</v>
      </c>
      <c r="G32" s="79">
        <f>3600*G29/G28</f>
        <v>355.59809821569826</v>
      </c>
      <c r="H32" s="64"/>
      <c r="I32" s="67" t="s">
        <v>45</v>
      </c>
      <c r="J32" s="77">
        <v>0.05</v>
      </c>
    </row>
    <row r="33" spans="1:10" ht="12">
      <c r="A33" s="64"/>
      <c r="B33" s="64"/>
      <c r="C33" s="64"/>
      <c r="D33" s="80"/>
      <c r="E33" s="64"/>
      <c r="F33" s="64"/>
      <c r="G33" s="64"/>
      <c r="H33" s="67"/>
      <c r="I33" s="64"/>
      <c r="J33" s="64"/>
    </row>
    <row r="34" spans="1:10" ht="12">
      <c r="A34" s="64"/>
      <c r="B34" s="64"/>
      <c r="C34" s="64"/>
      <c r="D34" s="80"/>
      <c r="E34" s="64"/>
      <c r="F34" s="64"/>
      <c r="G34" s="64"/>
      <c r="H34" s="67" t="s">
        <v>59</v>
      </c>
      <c r="I34" s="82">
        <f>D29+E29</f>
        <v>50</v>
      </c>
      <c r="J34" s="64"/>
    </row>
    <row r="35" spans="1:10" ht="12">
      <c r="A35" s="64"/>
      <c r="B35" s="64"/>
      <c r="C35" s="64"/>
      <c r="D35" s="80"/>
      <c r="E35" s="64"/>
      <c r="F35" s="64"/>
      <c r="G35" s="64"/>
      <c r="H35" s="67" t="s">
        <v>60</v>
      </c>
      <c r="I35" s="83">
        <f>(D28+E28)/3600</f>
        <v>0.1665080281143063</v>
      </c>
      <c r="J35" s="64"/>
    </row>
    <row r="36" spans="1:10" ht="12">
      <c r="A36" s="64"/>
      <c r="B36" s="64"/>
      <c r="C36" s="67"/>
      <c r="D36" s="80"/>
      <c r="E36" s="64"/>
      <c r="F36" s="64"/>
      <c r="G36" s="67"/>
      <c r="H36" s="67" t="s">
        <v>61</v>
      </c>
      <c r="I36" s="82">
        <f>100*I34/(I34-J29)</f>
        <v>89.99922856417707</v>
      </c>
      <c r="J36" s="64"/>
    </row>
    <row r="37" spans="1:10" ht="12">
      <c r="A37" s="64"/>
      <c r="B37" s="64"/>
      <c r="C37" s="64"/>
      <c r="D37" s="80"/>
      <c r="E37" s="64"/>
      <c r="F37" s="64"/>
      <c r="G37" s="67"/>
      <c r="H37" s="84" t="s">
        <v>67</v>
      </c>
      <c r="I37" s="85">
        <f>-J29*3600/J17</f>
        <v>222.24127018358905</v>
      </c>
      <c r="J37" s="64"/>
    </row>
    <row r="38" spans="4:8" ht="12">
      <c r="D38" s="6"/>
      <c r="G38" s="2"/>
      <c r="H38" s="8"/>
    </row>
    <row r="39" spans="3:8" ht="12">
      <c r="C39" s="2"/>
      <c r="D39" s="6"/>
      <c r="G39" s="2"/>
      <c r="H39" s="9"/>
    </row>
    <row r="40" spans="3:8" ht="12">
      <c r="C40" s="2"/>
      <c r="D40" s="6"/>
      <c r="G40" s="2"/>
      <c r="H40" s="9"/>
    </row>
    <row r="41" spans="3:8" ht="12">
      <c r="C41" s="2"/>
      <c r="D41" s="6"/>
      <c r="G41" s="2"/>
      <c r="H41" s="9"/>
    </row>
    <row r="42" spans="3:8" ht="12">
      <c r="C42" s="2"/>
      <c r="D42" s="6"/>
      <c r="G42" s="2"/>
      <c r="H42" s="9"/>
    </row>
    <row r="43" spans="3:8" ht="12">
      <c r="C43" s="2"/>
      <c r="D43" s="6"/>
      <c r="G43" s="2"/>
      <c r="H43" s="9"/>
    </row>
    <row r="44" spans="3:8" ht="12">
      <c r="C44" s="2"/>
      <c r="D44" s="6"/>
      <c r="G44" s="2"/>
      <c r="H44" s="9"/>
    </row>
    <row r="45" spans="3:8" ht="12">
      <c r="C45" s="2"/>
      <c r="D45" s="6"/>
      <c r="G45" s="2"/>
      <c r="H45" s="9"/>
    </row>
    <row r="46" spans="3:8" ht="12">
      <c r="C46" s="2"/>
      <c r="D46" s="6"/>
      <c r="G46" s="2"/>
      <c r="H46" s="9"/>
    </row>
    <row r="47" spans="3:8" ht="12">
      <c r="C47" s="2"/>
      <c r="D47" s="6"/>
      <c r="G47" s="2"/>
      <c r="H47" s="9"/>
    </row>
    <row r="48" spans="3:8" ht="12">
      <c r="C48" s="2"/>
      <c r="D48" s="6"/>
      <c r="G48" s="2"/>
      <c r="H48" s="9"/>
    </row>
    <row r="49" spans="3:8" ht="12">
      <c r="C49" s="2"/>
      <c r="D49" s="6"/>
      <c r="G49" s="2"/>
      <c r="H49" s="9"/>
    </row>
    <row r="50" spans="3:8" ht="12">
      <c r="C50" s="2"/>
      <c r="D50" s="6"/>
      <c r="G50" s="2"/>
      <c r="H50" s="9"/>
    </row>
    <row r="51" spans="3:8" ht="12">
      <c r="C51" s="2"/>
      <c r="D51" s="6"/>
      <c r="G51" s="2"/>
      <c r="H51" s="9"/>
    </row>
    <row r="52" spans="3:8" ht="12">
      <c r="C52" s="2"/>
      <c r="D52" s="6"/>
      <c r="G52" s="2"/>
      <c r="H52" s="9"/>
    </row>
    <row r="53" spans="3:8" ht="12">
      <c r="C53" s="2"/>
      <c r="D53" s="6"/>
      <c r="G53" s="2"/>
      <c r="H53" s="9"/>
    </row>
    <row r="54" spans="3:8" ht="12">
      <c r="C54" s="2"/>
      <c r="D54" s="6"/>
      <c r="G54" s="2"/>
      <c r="H54" s="9"/>
    </row>
    <row r="55" spans="3:8" ht="12">
      <c r="C55" s="2"/>
      <c r="D55" s="6"/>
      <c r="G55" s="2"/>
      <c r="H55" s="9"/>
    </row>
    <row r="57" spans="1:6" ht="15" customHeight="1">
      <c r="A57" s="3" t="s">
        <v>29</v>
      </c>
      <c r="E57" s="2"/>
      <c r="F57" s="4"/>
    </row>
    <row r="58" ht="4.5" customHeight="1"/>
    <row r="59" spans="2:9" ht="12">
      <c r="B59" s="2" t="s">
        <v>63</v>
      </c>
      <c r="C59" s="4" t="s">
        <v>30</v>
      </c>
      <c r="D59" s="4" t="s">
        <v>31</v>
      </c>
      <c r="E59" s="4" t="s">
        <v>32</v>
      </c>
      <c r="F59" s="4" t="s">
        <v>33</v>
      </c>
      <c r="G59" s="4" t="s">
        <v>34</v>
      </c>
      <c r="H59" s="4" t="s">
        <v>35</v>
      </c>
      <c r="I59" s="4" t="s">
        <v>42</v>
      </c>
    </row>
    <row r="60" spans="1:9" ht="12">
      <c r="A60" s="2"/>
      <c r="B60" s="10"/>
      <c r="C60" s="4" t="s">
        <v>37</v>
      </c>
      <c r="D60" s="4" t="s">
        <v>38</v>
      </c>
      <c r="E60" s="4" t="s">
        <v>39</v>
      </c>
      <c r="F60" s="4" t="s">
        <v>36</v>
      </c>
      <c r="G60" s="4" t="s">
        <v>40</v>
      </c>
      <c r="H60" s="4" t="s">
        <v>36</v>
      </c>
      <c r="I60" s="4" t="s">
        <v>40</v>
      </c>
    </row>
    <row r="61" ht="3" customHeight="1"/>
    <row r="62" spans="1:9" ht="12">
      <c r="A62" s="2"/>
      <c r="B62" s="11"/>
      <c r="C62" s="6">
        <v>0</v>
      </c>
      <c r="D62" s="6">
        <f>D$16</f>
        <v>3</v>
      </c>
      <c r="E62" s="6">
        <v>0</v>
      </c>
      <c r="F62" s="7">
        <f>F245</f>
        <v>-18.48532671593894</v>
      </c>
      <c r="G62" s="6">
        <f>I$8-I$10*E245-I$11*F245</f>
        <v>325.8636794037134</v>
      </c>
      <c r="H62" s="7">
        <f aca="true" t="shared" si="0" ref="H62:H102">(G62-SQRT(G62^2-4000*$D$24*D62))/(2*$D$24)</f>
        <v>9.345313012043079</v>
      </c>
      <c r="I62" s="6">
        <f aca="true" t="shared" si="1" ref="I62:I102">I$8-I$9*H62-I$10*E62-I$11*F62</f>
        <v>321.0667302353528</v>
      </c>
    </row>
    <row r="63" spans="1:9" ht="12">
      <c r="A63" s="2"/>
      <c r="B63" s="11"/>
      <c r="C63" s="6">
        <f aca="true" t="shared" si="2" ref="C63:C102">C62+$D$20</f>
        <v>0.9</v>
      </c>
      <c r="D63" s="6">
        <f aca="true" t="shared" si="3" ref="D63:D102">D62</f>
        <v>3</v>
      </c>
      <c r="E63" s="6">
        <f aca="true" t="shared" si="4" ref="E63:E102">E62+$D$20*(H62+H63)/2</f>
        <v>8.41334109504296</v>
      </c>
      <c r="F63" s="7">
        <f aca="true" t="shared" si="5" ref="F63:F102">$D$21*H63+$D$22*H62+$D$23*F62</f>
        <v>-16.089728111445417</v>
      </c>
      <c r="G63" s="6">
        <f aca="true" t="shared" si="6" ref="G63:G102">I$8-I$10*(E62+$D$20*H62/2)-I$11*($D$22*H62+$D$23*F62)</f>
        <v>325.67137879485733</v>
      </c>
      <c r="H63" s="7">
        <f t="shared" si="0"/>
        <v>9.351000532496336</v>
      </c>
      <c r="I63" s="6">
        <f t="shared" si="1"/>
        <v>320.82128426519563</v>
      </c>
    </row>
    <row r="64" spans="1:10" ht="12">
      <c r="A64" s="2"/>
      <c r="B64" s="11"/>
      <c r="C64" s="6">
        <f t="shared" si="2"/>
        <v>1.8</v>
      </c>
      <c r="D64" s="6">
        <f t="shared" si="3"/>
        <v>3</v>
      </c>
      <c r="E64" s="6">
        <f t="shared" si="4"/>
        <v>16.83222684169764</v>
      </c>
      <c r="F64" s="7">
        <f t="shared" si="5"/>
        <v>-13.899784982354298</v>
      </c>
      <c r="G64" s="6">
        <f t="shared" si="6"/>
        <v>325.4473791109039</v>
      </c>
      <c r="H64" s="7">
        <f t="shared" si="0"/>
        <v>9.35763446006913</v>
      </c>
      <c r="I64" s="6">
        <f t="shared" si="1"/>
        <v>320.59384375416494</v>
      </c>
      <c r="J64" s="6"/>
    </row>
    <row r="65" spans="3:10" ht="12">
      <c r="C65" s="6">
        <f t="shared" si="2"/>
        <v>2.7</v>
      </c>
      <c r="D65" s="6">
        <f t="shared" si="3"/>
        <v>3</v>
      </c>
      <c r="E65" s="6">
        <f t="shared" si="4"/>
        <v>25.256861814427143</v>
      </c>
      <c r="F65" s="7">
        <f t="shared" si="5"/>
        <v>-11.897778170045562</v>
      </c>
      <c r="G65" s="6">
        <f t="shared" si="6"/>
        <v>325.2402726564036</v>
      </c>
      <c r="H65" s="7">
        <f t="shared" si="0"/>
        <v>9.363776590440438</v>
      </c>
      <c r="I65" s="6">
        <f t="shared" si="1"/>
        <v>320.38355155362484</v>
      </c>
      <c r="J65" s="6"/>
    </row>
    <row r="66" spans="3:10" ht="12">
      <c r="C66" s="6">
        <f t="shared" si="2"/>
        <v>3.6</v>
      </c>
      <c r="D66" s="6">
        <f t="shared" si="3"/>
        <v>3</v>
      </c>
      <c r="E66" s="6">
        <f t="shared" si="4"/>
        <v>33.68682189743654</v>
      </c>
      <c r="F66" s="7">
        <f t="shared" si="5"/>
        <v>-10.067572751001178</v>
      </c>
      <c r="G66" s="6">
        <f t="shared" si="6"/>
        <v>325.04860886624573</v>
      </c>
      <c r="H66" s="7">
        <f t="shared" si="0"/>
        <v>9.369468038468948</v>
      </c>
      <c r="I66" s="6">
        <f t="shared" si="1"/>
        <v>320.18893577337224</v>
      </c>
      <c r="J66" s="6"/>
    </row>
    <row r="67" spans="3:10" ht="12">
      <c r="C67" s="6">
        <f t="shared" si="2"/>
        <v>4.5</v>
      </c>
      <c r="D67" s="6">
        <f t="shared" si="3"/>
        <v>3</v>
      </c>
      <c r="E67" s="6">
        <f t="shared" si="4"/>
        <v>42.12171846906486</v>
      </c>
      <c r="F67" s="7">
        <f t="shared" si="5"/>
        <v>-8.394419123235132</v>
      </c>
      <c r="G67" s="6">
        <f t="shared" si="6"/>
        <v>324.8710617226624</v>
      </c>
      <c r="H67" s="7">
        <f t="shared" si="0"/>
        <v>9.374746565149163</v>
      </c>
      <c r="I67" s="6">
        <f t="shared" si="1"/>
        <v>320.008650810099</v>
      </c>
      <c r="J67" s="6"/>
    </row>
    <row r="68" spans="3:10" ht="12">
      <c r="C68" s="6">
        <f t="shared" si="2"/>
        <v>5.4</v>
      </c>
      <c r="D68" s="6">
        <f t="shared" si="3"/>
        <v>3</v>
      </c>
      <c r="E68" s="6">
        <f t="shared" si="4"/>
        <v>50.56119550037137</v>
      </c>
      <c r="F68" s="7">
        <f t="shared" si="5"/>
        <v>-6.864834050611292</v>
      </c>
      <c r="G68" s="6">
        <f t="shared" si="6"/>
        <v>324.7064190598981</v>
      </c>
      <c r="H68" s="7">
        <f t="shared" si="0"/>
        <v>9.379646837753857</v>
      </c>
      <c r="I68" s="6">
        <f t="shared" si="1"/>
        <v>319.8414665171348</v>
      </c>
      <c r="J68" s="6"/>
    </row>
    <row r="69" spans="3:10" ht="12">
      <c r="C69" s="6">
        <f t="shared" si="2"/>
        <v>6.300000000000001</v>
      </c>
      <c r="D69" s="6">
        <f t="shared" si="3"/>
        <v>3</v>
      </c>
      <c r="E69" s="6">
        <f t="shared" si="4"/>
        <v>59.004926879776924</v>
      </c>
      <c r="F69" s="7">
        <f t="shared" si="5"/>
        <v>-5.46649192392931</v>
      </c>
      <c r="G69" s="6">
        <f t="shared" si="6"/>
        <v>324.5535727875702</v>
      </c>
      <c r="H69" s="7">
        <f t="shared" si="0"/>
        <v>9.38420067203594</v>
      </c>
      <c r="I69" s="6">
        <f t="shared" si="1"/>
        <v>319.6862583021823</v>
      </c>
      <c r="J69" s="6"/>
    </row>
    <row r="70" spans="3:10" ht="12">
      <c r="C70" s="6">
        <f t="shared" si="2"/>
        <v>7.200000000000001</v>
      </c>
      <c r="D70" s="6">
        <f t="shared" si="3"/>
        <v>3</v>
      </c>
      <c r="E70" s="6">
        <f t="shared" si="4"/>
        <v>67.45261394799681</v>
      </c>
      <c r="F70" s="7">
        <f t="shared" si="5"/>
        <v>-4.188125360940414</v>
      </c>
      <c r="G70" s="6">
        <f t="shared" si="6"/>
        <v>324.4115099537675</v>
      </c>
      <c r="H70" s="7">
        <f t="shared" si="0"/>
        <v>9.388437257341243</v>
      </c>
      <c r="I70" s="6">
        <f t="shared" si="1"/>
        <v>319.5419980736578</v>
      </c>
      <c r="J70" s="6"/>
    </row>
    <row r="71" spans="3:10" ht="12">
      <c r="C71" s="6">
        <f t="shared" si="2"/>
        <v>8.100000000000001</v>
      </c>
      <c r="D71" s="6">
        <f t="shared" si="3"/>
        <v>3</v>
      </c>
      <c r="E71" s="6">
        <f t="shared" si="4"/>
        <v>75.90398322828273</v>
      </c>
      <c r="F71" s="7">
        <f t="shared" si="5"/>
        <v>-3.019434342934665</v>
      </c>
      <c r="G71" s="6">
        <f t="shared" si="6"/>
        <v>324.2793045757282</v>
      </c>
      <c r="H71" s="7">
        <f t="shared" si="0"/>
        <v>9.392383365516062</v>
      </c>
      <c r="I71" s="6">
        <f t="shared" si="1"/>
        <v>319.40774596301424</v>
      </c>
      <c r="J71" s="6"/>
    </row>
    <row r="72" spans="3:10" ht="12">
      <c r="C72" s="6">
        <f t="shared" si="2"/>
        <v>9.000000000000002</v>
      </c>
      <c r="D72" s="6">
        <f t="shared" si="3"/>
        <v>3</v>
      </c>
      <c r="E72" s="6">
        <f t="shared" si="4"/>
        <v>84.35878433779402</v>
      </c>
      <c r="F72" s="7">
        <f t="shared" si="5"/>
        <v>-1.9510031545225892</v>
      </c>
      <c r="G72" s="6">
        <f t="shared" si="6"/>
        <v>324.1561101721439</v>
      </c>
      <c r="H72" s="7">
        <f t="shared" si="0"/>
        <v>9.396063544508827</v>
      </c>
      <c r="I72" s="6">
        <f t="shared" si="1"/>
        <v>319.2826427566297</v>
      </c>
      <c r="J72" s="6"/>
    </row>
    <row r="73" spans="3:10" ht="12">
      <c r="C73" s="6">
        <f t="shared" si="2"/>
        <v>9.900000000000002</v>
      </c>
      <c r="D73" s="6">
        <f t="shared" si="3"/>
        <v>3</v>
      </c>
      <c r="E73" s="6">
        <f t="shared" si="4"/>
        <v>92.81678806672687</v>
      </c>
      <c r="F73" s="7">
        <f t="shared" si="5"/>
        <v>-0.9742244562776157</v>
      </c>
      <c r="G73" s="6">
        <f t="shared" si="6"/>
        <v>324.0411529368066</v>
      </c>
      <c r="H73" s="7">
        <f t="shared" si="0"/>
        <v>9.399500297563998</v>
      </c>
      <c r="I73" s="6">
        <f t="shared" si="1"/>
        <v>319.16590297651186</v>
      </c>
      <c r="J73" s="6"/>
    </row>
    <row r="74" spans="3:10" ht="12">
      <c r="C74" s="6">
        <f t="shared" si="2"/>
        <v>10.800000000000002</v>
      </c>
      <c r="D74" s="6">
        <f t="shared" si="3"/>
        <v>3</v>
      </c>
      <c r="E74" s="6">
        <f t="shared" si="4"/>
        <v>101.27778461263337</v>
      </c>
      <c r="F74" s="7">
        <f t="shared" si="5"/>
        <v>-0.08122987752378763</v>
      </c>
      <c r="G74" s="6">
        <f t="shared" si="6"/>
        <v>323.93372549849994</v>
      </c>
      <c r="H74" s="7">
        <f t="shared" si="0"/>
        <v>9.40271424889472</v>
      </c>
      <c r="I74" s="6">
        <f t="shared" si="1"/>
        <v>319.056808554259</v>
      </c>
      <c r="J74" s="6"/>
    </row>
    <row r="75" spans="3:10" ht="12">
      <c r="C75" s="6">
        <f t="shared" si="2"/>
        <v>11.700000000000003</v>
      </c>
      <c r="D75" s="6">
        <f t="shared" si="3"/>
        <v>3</v>
      </c>
      <c r="E75" s="6">
        <f t="shared" si="4"/>
        <v>109.74158195815065</v>
      </c>
      <c r="F75" s="7">
        <f t="shared" si="5"/>
        <v>0.735173430786448</v>
      </c>
      <c r="G75" s="6">
        <f t="shared" si="6"/>
        <v>323.83318121677075</v>
      </c>
      <c r="H75" s="7">
        <f t="shared" si="0"/>
        <v>9.405724296699065</v>
      </c>
      <c r="I75" s="6">
        <f t="shared" si="1"/>
        <v>318.9547030474675</v>
      </c>
      <c r="J75" s="6"/>
    </row>
    <row r="76" spans="3:10" ht="12">
      <c r="C76" s="6">
        <f t="shared" si="2"/>
        <v>12.600000000000003</v>
      </c>
      <c r="D76" s="6">
        <f t="shared" si="3"/>
        <v>3</v>
      </c>
      <c r="E76" s="6">
        <f t="shared" si="4"/>
        <v>118.20800438112632</v>
      </c>
      <c r="F76" s="7">
        <f t="shared" si="5"/>
        <v>1.481560795029547</v>
      </c>
      <c r="G76" s="6">
        <f t="shared" si="6"/>
        <v>323.73892896754955</v>
      </c>
      <c r="H76" s="7">
        <f t="shared" si="0"/>
        <v>9.408547754357816</v>
      </c>
      <c r="I76" s="6">
        <f t="shared" si="1"/>
        <v>318.85898635211583</v>
      </c>
      <c r="J76" s="6"/>
    </row>
    <row r="77" spans="3:10" ht="12">
      <c r="C77" s="6">
        <f t="shared" si="2"/>
        <v>13.500000000000004</v>
      </c>
      <c r="D77" s="6">
        <f t="shared" si="3"/>
        <v>3</v>
      </c>
      <c r="E77" s="6">
        <f t="shared" si="4"/>
        <v>126.67689108686552</v>
      </c>
      <c r="F77" s="7">
        <f t="shared" si="5"/>
        <v>2.1639430376382895</v>
      </c>
      <c r="G77" s="6">
        <f t="shared" si="6"/>
        <v>323.6504283765406</v>
      </c>
      <c r="H77" s="7">
        <f t="shared" si="0"/>
        <v>9.411200480618099</v>
      </c>
      <c r="I77" s="6">
        <f t="shared" si="1"/>
        <v>318.76910986843325</v>
      </c>
      <c r="J77" s="6"/>
    </row>
    <row r="78" spans="3:10" ht="12">
      <c r="C78" s="6">
        <f t="shared" si="2"/>
        <v>14.400000000000004</v>
      </c>
      <c r="D78" s="6">
        <f t="shared" si="3"/>
        <v>3</v>
      </c>
      <c r="E78" s="6">
        <f t="shared" si="4"/>
        <v>135.14809495293352</v>
      </c>
      <c r="F78" s="7">
        <f t="shared" si="5"/>
        <v>2.787814943327471</v>
      </c>
      <c r="G78" s="6">
        <f t="shared" si="6"/>
        <v>323.5671854619228</v>
      </c>
      <c r="H78" s="7">
        <f t="shared" si="0"/>
        <v>9.413696999532823</v>
      </c>
      <c r="I78" s="6">
        <f t="shared" si="1"/>
        <v>318.6845720813909</v>
      </c>
      <c r="J78" s="6"/>
    </row>
    <row r="79" spans="3:10" ht="12">
      <c r="C79" s="6">
        <f t="shared" si="2"/>
        <v>15.300000000000004</v>
      </c>
      <c r="D79" s="6">
        <f t="shared" si="3"/>
        <v>3</v>
      </c>
      <c r="E79" s="6">
        <f t="shared" si="4"/>
        <v>143.62148137762208</v>
      </c>
      <c r="F79" s="7">
        <f t="shared" si="5"/>
        <v>3.358199563796441</v>
      </c>
      <c r="G79" s="6">
        <f t="shared" si="6"/>
        <v>323.4887486512042</v>
      </c>
      <c r="H79" s="7">
        <f t="shared" si="0"/>
        <v>9.41605061088605</v>
      </c>
      <c r="I79" s="6">
        <f t="shared" si="1"/>
        <v>318.6049145202821</v>
      </c>
      <c r="J79" s="6"/>
    </row>
    <row r="80" spans="3:10" ht="12">
      <c r="C80" s="6">
        <f t="shared" si="2"/>
        <v>16.200000000000003</v>
      </c>
      <c r="D80" s="6">
        <f t="shared" si="3"/>
        <v>3</v>
      </c>
      <c r="E80" s="6">
        <f t="shared" si="4"/>
        <v>152.0969272238292</v>
      </c>
      <c r="F80" s="7">
        <f t="shared" si="5"/>
        <v>3.8796887182972792</v>
      </c>
      <c r="G80" s="6">
        <f t="shared" si="6"/>
        <v>323.4147051400965</v>
      </c>
      <c r="H80" s="7">
        <f t="shared" si="0"/>
        <v>9.418273491796365</v>
      </c>
      <c r="I80" s="6">
        <f t="shared" si="1"/>
        <v>318.5297180648979</v>
      </c>
      <c r="J80" s="6"/>
    </row>
    <row r="81" spans="3:10" ht="12">
      <c r="C81" s="6">
        <f t="shared" si="2"/>
        <v>17.1</v>
      </c>
      <c r="D81" s="6">
        <f t="shared" si="3"/>
        <v>3</v>
      </c>
      <c r="E81" s="6">
        <f t="shared" si="4"/>
        <v>160.5743198507057</v>
      </c>
      <c r="F81" s="7">
        <f t="shared" si="5"/>
        <v>4.356480016755105</v>
      </c>
      <c r="G81" s="6">
        <f t="shared" si="6"/>
        <v>323.34467756403444</v>
      </c>
      <c r="H81" s="7">
        <f t="shared" si="0"/>
        <v>9.420376790151352</v>
      </c>
      <c r="I81" s="6">
        <f t="shared" si="1"/>
        <v>318.4585995685851</v>
      </c>
      <c r="J81" s="6"/>
    </row>
    <row r="82" spans="3:10" ht="12">
      <c r="C82" s="6">
        <f t="shared" si="2"/>
        <v>18</v>
      </c>
      <c r="D82" s="6">
        <f t="shared" si="3"/>
        <v>3</v>
      </c>
      <c r="E82" s="6">
        <f t="shared" si="4"/>
        <v>169.05355622599217</v>
      </c>
      <c r="F82" s="7">
        <f t="shared" si="5"/>
        <v>4.792410704064045</v>
      </c>
      <c r="G82" s="6">
        <f t="shared" si="6"/>
        <v>323.2783209554912</v>
      </c>
      <c r="H82" s="7">
        <f t="shared" si="0"/>
        <v>9.42237071048511</v>
      </c>
      <c r="I82" s="6">
        <f t="shared" si="1"/>
        <v>318.391208771019</v>
      </c>
      <c r="J82" s="6"/>
    </row>
    <row r="83" spans="3:10" ht="12">
      <c r="C83" s="6">
        <f t="shared" si="2"/>
        <v>18.9</v>
      </c>
      <c r="D83" s="6">
        <f t="shared" si="3"/>
        <v>3</v>
      </c>
      <c r="E83" s="6">
        <f t="shared" si="4"/>
        <v>177.53454211250397</v>
      </c>
      <c r="F83" s="7">
        <f t="shared" si="5"/>
        <v>5.190988598531151</v>
      </c>
      <c r="G83" s="6">
        <f t="shared" si="6"/>
        <v>323.2153199625456</v>
      </c>
      <c r="H83" s="7">
        <f t="shared" si="0"/>
        <v>9.424264592874374</v>
      </c>
      <c r="I83" s="6">
        <f t="shared" si="1"/>
        <v>318.32722547584973</v>
      </c>
      <c r="J83" s="6"/>
    </row>
    <row r="84" spans="3:10" ht="12">
      <c r="C84" s="6">
        <f t="shared" si="2"/>
        <v>19.799999999999997</v>
      </c>
      <c r="D84" s="6">
        <f t="shared" si="3"/>
        <v>3</v>
      </c>
      <c r="E84" s="6">
        <f t="shared" si="4"/>
        <v>186.0171913227229</v>
      </c>
      <c r="F84" s="7">
        <f t="shared" si="5"/>
        <v>5.5554203739941475</v>
      </c>
      <c r="G84" s="6">
        <f t="shared" si="6"/>
        <v>323.15538630626537</v>
      </c>
      <c r="H84" s="7">
        <f t="shared" si="0"/>
        <v>9.426066985389863</v>
      </c>
      <c r="I84" s="6">
        <f t="shared" si="1"/>
        <v>318.26635697050716</v>
      </c>
      <c r="J84" s="6"/>
    </row>
    <row r="85" spans="3:10" ht="12">
      <c r="C85" s="6">
        <f t="shared" si="2"/>
        <v>20.699999999999996</v>
      </c>
      <c r="D85" s="6">
        <f t="shared" si="3"/>
        <v>3</v>
      </c>
      <c r="E85" s="6">
        <f t="shared" si="4"/>
        <v>194.5014250359199</v>
      </c>
      <c r="F85" s="7">
        <f t="shared" si="5"/>
        <v>5.888637413706969</v>
      </c>
      <c r="G85" s="6">
        <f t="shared" si="6"/>
        <v>323.09825645640046</v>
      </c>
      <c r="H85" s="7">
        <f t="shared" si="0"/>
        <v>9.427785710603414</v>
      </c>
      <c r="I85" s="6">
        <f t="shared" si="1"/>
        <v>318.20833566739867</v>
      </c>
      <c r="J85" s="6"/>
    </row>
    <row r="86" spans="3:10" ht="12">
      <c r="C86" s="6">
        <f t="shared" si="2"/>
        <v>21.599999999999994</v>
      </c>
      <c r="D86" s="6">
        <f t="shared" si="3"/>
        <v>3</v>
      </c>
      <c r="E86" s="6">
        <f t="shared" si="4"/>
        <v>202.98717117266983</v>
      </c>
      <c r="F86" s="7">
        <f t="shared" si="5"/>
        <v>6.19331944449699</v>
      </c>
      <c r="G86" s="6">
        <f t="shared" si="6"/>
        <v>323.0436895066383</v>
      </c>
      <c r="H86" s="7">
        <f t="shared" si="0"/>
        <v>9.42942792661855</v>
      </c>
      <c r="I86" s="6">
        <f t="shared" si="1"/>
        <v>318.1529169475094</v>
      </c>
      <c r="J86" s="6"/>
    </row>
    <row r="87" spans="3:10" ht="12">
      <c r="C87" s="6">
        <f t="shared" si="2"/>
        <v>22.499999999999993</v>
      </c>
      <c r="D87" s="6">
        <f t="shared" si="3"/>
        <v>3</v>
      </c>
      <c r="E87" s="6">
        <f t="shared" si="4"/>
        <v>211.4743638220234</v>
      </c>
      <c r="F87" s="7">
        <f t="shared" si="5"/>
        <v>6.471916141790805</v>
      </c>
      <c r="G87" s="6">
        <f t="shared" si="6"/>
        <v>322.99146523228455</v>
      </c>
      <c r="H87" s="7">
        <f t="shared" si="0"/>
        <v>9.431000183056085</v>
      </c>
      <c r="I87" s="6">
        <f t="shared" si="1"/>
        <v>318.0998771890456</v>
      </c>
      <c r="J87" s="6"/>
    </row>
    <row r="88" spans="3:10" ht="12">
      <c r="C88" s="6">
        <f t="shared" si="2"/>
        <v>23.39999999999999</v>
      </c>
      <c r="D88" s="6">
        <f t="shared" si="3"/>
        <v>3</v>
      </c>
      <c r="E88" s="6">
        <f t="shared" si="4"/>
        <v>219.96294271697775</v>
      </c>
      <c r="F88" s="7">
        <f t="shared" si="5"/>
        <v>6.7266668797369515</v>
      </c>
      <c r="G88" s="6">
        <f t="shared" si="6"/>
        <v>322.94138231470697</v>
      </c>
      <c r="H88" s="7">
        <f t="shared" si="0"/>
        <v>9.432508472397966</v>
      </c>
      <c r="I88" s="6">
        <f t="shared" si="1"/>
        <v>318.0490119652474</v>
      </c>
      <c r="J88" s="6"/>
    </row>
    <row r="89" spans="3:10" ht="12">
      <c r="C89" s="6">
        <f t="shared" si="2"/>
        <v>24.29999999999999</v>
      </c>
      <c r="D89" s="6">
        <f t="shared" si="3"/>
        <v>3</v>
      </c>
      <c r="E89" s="6">
        <f t="shared" si="4"/>
        <v>228.45285275423464</v>
      </c>
      <c r="F89" s="7">
        <f t="shared" si="5"/>
        <v>6.95961878569155</v>
      </c>
      <c r="G89" s="6">
        <f t="shared" si="6"/>
        <v>322.8932567182213</v>
      </c>
      <c r="H89" s="7">
        <f t="shared" si="0"/>
        <v>9.433958277061764</v>
      </c>
      <c r="I89" s="6">
        <f t="shared" si="1"/>
        <v>318.0001343968584</v>
      </c>
      <c r="J89" s="6"/>
    </row>
    <row r="90" spans="3:10" ht="12">
      <c r="C90" s="6">
        <f t="shared" si="2"/>
        <v>25.19999999999999</v>
      </c>
      <c r="D90" s="6">
        <f t="shared" si="3"/>
        <v>3</v>
      </c>
      <c r="E90" s="6">
        <f t="shared" si="4"/>
        <v>236.94404355455984</v>
      </c>
      <c r="F90" s="7">
        <f t="shared" si="5"/>
        <v>7.172643244655978</v>
      </c>
      <c r="G90" s="6">
        <f t="shared" si="6"/>
        <v>322.84692020633014</v>
      </c>
      <c r="H90" s="7">
        <f t="shared" si="0"/>
        <v>9.435354612549713</v>
      </c>
      <c r="I90" s="6">
        <f t="shared" si="1"/>
        <v>317.9530736459846</v>
      </c>
      <c r="J90" s="6"/>
    </row>
    <row r="91" spans="3:10" ht="12">
      <c r="C91" s="6">
        <f t="shared" si="2"/>
        <v>26.099999999999987</v>
      </c>
      <c r="D91" s="6">
        <f t="shared" si="3"/>
        <v>3</v>
      </c>
      <c r="E91" s="6">
        <f t="shared" si="4"/>
        <v>245.4364690603535</v>
      </c>
      <c r="F91" s="7">
        <f t="shared" si="5"/>
        <v>7.367450986753422</v>
      </c>
      <c r="G91" s="6">
        <f t="shared" si="6"/>
        <v>322.80221898535024</v>
      </c>
      <c r="H91" s="7">
        <f t="shared" si="0"/>
        <v>9.436702066991657</v>
      </c>
      <c r="I91" s="6">
        <f t="shared" si="1"/>
        <v>317.9076735392122</v>
      </c>
      <c r="J91" s="6"/>
    </row>
    <row r="92" spans="3:10" ht="12">
      <c r="C92" s="6">
        <f t="shared" si="2"/>
        <v>26.999999999999986</v>
      </c>
      <c r="D92" s="6">
        <f t="shared" si="3"/>
        <v>3</v>
      </c>
      <c r="E92" s="6">
        <f t="shared" si="4"/>
        <v>253.93008716731893</v>
      </c>
      <c r="F92" s="7">
        <f t="shared" si="5"/>
        <v>7.5456058794029435</v>
      </c>
      <c r="G92" s="6">
        <f t="shared" si="6"/>
        <v>322.7590124644906</v>
      </c>
      <c r="H92" s="7">
        <f t="shared" si="0"/>
        <v>9.438004837375951</v>
      </c>
      <c r="I92" s="6">
        <f t="shared" si="1"/>
        <v>317.8637913088932</v>
      </c>
      <c r="J92" s="6"/>
    </row>
    <row r="93" spans="3:10" ht="12">
      <c r="C93" s="6">
        <f t="shared" si="2"/>
        <v>27.899999999999984</v>
      </c>
      <c r="D93" s="6">
        <f t="shared" si="3"/>
        <v>3</v>
      </c>
      <c r="E93" s="6">
        <f t="shared" si="4"/>
        <v>262.42485938737076</v>
      </c>
      <c r="F93" s="7">
        <f t="shared" si="5"/>
        <v>7.7085375354029955</v>
      </c>
      <c r="G93" s="6">
        <f t="shared" si="6"/>
        <v>322.7171721223813</v>
      </c>
      <c r="H93" s="7">
        <f t="shared" si="0"/>
        <v>9.439266762739223</v>
      </c>
      <c r="I93" s="6">
        <f t="shared" si="1"/>
        <v>317.8212964424601</v>
      </c>
      <c r="J93" s="6"/>
    </row>
    <row r="94" spans="3:10" ht="12">
      <c r="C94" s="6">
        <f t="shared" si="2"/>
        <v>28.799999999999983</v>
      </c>
      <c r="D94" s="6">
        <f t="shared" si="3"/>
        <v>3</v>
      </c>
      <c r="E94" s="6">
        <f t="shared" si="4"/>
        <v>270.92075054015794</v>
      </c>
      <c r="F94" s="7">
        <f t="shared" si="5"/>
        <v>7.857552838586837</v>
      </c>
      <c r="G94" s="6">
        <f t="shared" si="6"/>
        <v>322.6765804709155</v>
      </c>
      <c r="H94" s="7">
        <f t="shared" si="0"/>
        <v>9.440491354565646</v>
      </c>
      <c r="I94" s="6">
        <f t="shared" si="1"/>
        <v>317.7800696305001</v>
      </c>
      <c r="J94" s="6"/>
    </row>
    <row r="95" spans="3:10" ht="12">
      <c r="C95" s="6">
        <f t="shared" si="2"/>
        <v>29.69999999999998</v>
      </c>
      <c r="D95" s="6">
        <f t="shared" si="3"/>
        <v>3</v>
      </c>
      <c r="E95" s="6">
        <f t="shared" si="4"/>
        <v>279.4177284707942</v>
      </c>
      <c r="F95" s="7">
        <f t="shared" si="5"/>
        <v>7.993846479983071</v>
      </c>
      <c r="G95" s="6">
        <f t="shared" si="6"/>
        <v>322.637130108047</v>
      </c>
      <c r="H95" s="7">
        <f t="shared" si="0"/>
        <v>9.441681824626041</v>
      </c>
      <c r="I95" s="6">
        <f t="shared" si="1"/>
        <v>317.7400018051144</v>
      </c>
      <c r="J95" s="6"/>
    </row>
    <row r="96" spans="3:10" ht="12">
      <c r="C96" s="6">
        <f t="shared" si="2"/>
        <v>30.59999999999998</v>
      </c>
      <c r="D96" s="6">
        <f t="shared" si="3"/>
        <v>3</v>
      </c>
      <c r="E96" s="6">
        <f t="shared" si="4"/>
        <v>287.9157637915869</v>
      </c>
      <c r="F96" s="7">
        <f t="shared" si="5"/>
        <v>8.118510589434809</v>
      </c>
      <c r="G96" s="6">
        <f t="shared" si="6"/>
        <v>322.59872285190886</v>
      </c>
      <c r="H96" s="7">
        <f t="shared" si="0"/>
        <v>9.442841110468851</v>
      </c>
      <c r="I96" s="6">
        <f t="shared" si="1"/>
        <v>317.7009932608141</v>
      </c>
      <c r="J96" s="6"/>
    </row>
    <row r="97" spans="3:10" ht="12">
      <c r="C97" s="6">
        <f t="shared" si="2"/>
        <v>31.49999999999998</v>
      </c>
      <c r="D97" s="6">
        <f t="shared" si="3"/>
        <v>3</v>
      </c>
      <c r="E97" s="6">
        <f t="shared" si="4"/>
        <v>296.41482964573885</v>
      </c>
      <c r="F97" s="7">
        <f t="shared" si="5"/>
        <v>8.232543540336744</v>
      </c>
      <c r="G97" s="6">
        <f t="shared" si="6"/>
        <v>322.56126894926786</v>
      </c>
      <c r="H97" s="7">
        <f t="shared" si="0"/>
        <v>9.443971898757656</v>
      </c>
      <c r="I97" s="6">
        <f t="shared" si="1"/>
        <v>317.6629528508711</v>
      </c>
      <c r="J97" s="6"/>
    </row>
    <row r="98" spans="3:10" ht="12">
      <c r="C98" s="6">
        <f t="shared" si="2"/>
        <v>32.39999999999998</v>
      </c>
      <c r="D98" s="6">
        <f t="shared" si="3"/>
        <v>3</v>
      </c>
      <c r="E98" s="6">
        <f t="shared" si="4"/>
        <v>304.91490149116584</v>
      </c>
      <c r="F98" s="7">
        <f t="shared" si="5"/>
        <v>8.336857998481369</v>
      </c>
      <c r="G98" s="6">
        <f t="shared" si="6"/>
        <v>322.524686351935</v>
      </c>
      <c r="H98" s="7">
        <f t="shared" si="0"/>
        <v>9.445076646635655</v>
      </c>
      <c r="I98" s="6">
        <f t="shared" si="1"/>
        <v>317.6257972526468</v>
      </c>
      <c r="J98" s="6"/>
    </row>
    <row r="99" spans="3:10" ht="12">
      <c r="C99" s="6">
        <f t="shared" si="2"/>
        <v>33.299999999999976</v>
      </c>
      <c r="D99" s="6">
        <f t="shared" si="3"/>
        <v>3</v>
      </c>
      <c r="E99" s="6">
        <f t="shared" si="4"/>
        <v>313.4159569027283</v>
      </c>
      <c r="F99" s="7">
        <f t="shared" si="5"/>
        <v>8.432288279910331</v>
      </c>
      <c r="G99" s="6">
        <f t="shared" si="6"/>
        <v>322.48890005529705</v>
      </c>
      <c r="H99" s="7">
        <f t="shared" si="0"/>
        <v>9.446157601280852</v>
      </c>
      <c r="I99" s="6">
        <f t="shared" si="1"/>
        <v>317.58945029598186</v>
      </c>
      <c r="J99" s="6"/>
    </row>
    <row r="100" spans="3:10" ht="12">
      <c r="C100" s="6">
        <f t="shared" si="2"/>
        <v>34.199999999999974</v>
      </c>
      <c r="D100" s="6">
        <f t="shared" si="3"/>
        <v>3</v>
      </c>
      <c r="E100" s="6">
        <f t="shared" si="4"/>
        <v>321.9179753913166</v>
      </c>
      <c r="F100" s="7">
        <f t="shared" si="5"/>
        <v>8.519597077094954</v>
      </c>
      <c r="G100" s="6">
        <f t="shared" si="6"/>
        <v>322.45384149363514</v>
      </c>
      <c r="H100" s="7">
        <f t="shared" si="0"/>
        <v>9.447216817804234</v>
      </c>
      <c r="I100" s="6">
        <f t="shared" si="1"/>
        <v>317.5538423492303</v>
      </c>
      <c r="J100" s="6"/>
    </row>
    <row r="101" spans="3:10" ht="12">
      <c r="C101" s="6">
        <f t="shared" si="2"/>
        <v>35.09999999999997</v>
      </c>
      <c r="D101" s="6">
        <f t="shared" si="3"/>
        <v>3</v>
      </c>
      <c r="E101" s="6">
        <f t="shared" si="4"/>
        <v>330.4209382383616</v>
      </c>
      <c r="F101" s="7">
        <f t="shared" si="5"/>
        <v>8.59948160767651</v>
      </c>
      <c r="G101" s="6">
        <f t="shared" si="6"/>
        <v>322.4194479873557</v>
      </c>
      <c r="H101" s="7">
        <f t="shared" si="0"/>
        <v>9.448256175629087</v>
      </c>
      <c r="I101" s="6">
        <f t="shared" si="1"/>
        <v>317.51890975799597</v>
      </c>
      <c r="J101" s="6"/>
    </row>
    <row r="102" spans="3:10" ht="12">
      <c r="C102" s="6">
        <f t="shared" si="2"/>
        <v>35.99999999999997</v>
      </c>
      <c r="D102" s="6">
        <f t="shared" si="3"/>
        <v>3</v>
      </c>
      <c r="E102" s="6">
        <f t="shared" si="4"/>
        <v>338.92482834446076</v>
      </c>
      <c r="F102" s="7">
        <f t="shared" si="5"/>
        <v>8.672579235340727</v>
      </c>
      <c r="G102" s="6">
        <f t="shared" si="6"/>
        <v>322.3856622376767</v>
      </c>
      <c r="H102" s="7">
        <f t="shared" si="0"/>
        <v>9.44927739348015</v>
      </c>
      <c r="I102" s="6">
        <f t="shared" si="1"/>
        <v>317.4845943320437</v>
      </c>
      <c r="J102" s="6"/>
    </row>
    <row r="103" spans="3:10" ht="12">
      <c r="C103" s="6"/>
      <c r="D103" s="6"/>
      <c r="E103" s="6"/>
      <c r="F103" s="7"/>
      <c r="G103" s="6"/>
      <c r="H103" s="5"/>
      <c r="I103" s="7"/>
      <c r="J103" s="6"/>
    </row>
    <row r="104" spans="3:10" ht="12">
      <c r="C104" s="6"/>
      <c r="D104" s="6"/>
      <c r="E104" s="6"/>
      <c r="F104" s="7"/>
      <c r="G104" s="6"/>
      <c r="H104" s="5"/>
      <c r="I104" s="7"/>
      <c r="J104" s="6"/>
    </row>
    <row r="105" spans="3:10" ht="12">
      <c r="C105" s="6"/>
      <c r="D105" s="6"/>
      <c r="E105" s="6"/>
      <c r="F105" s="7"/>
      <c r="G105" s="6"/>
      <c r="H105" s="5"/>
      <c r="I105" s="7"/>
      <c r="J105" s="6"/>
    </row>
    <row r="106" spans="3:10" ht="12">
      <c r="C106" s="6"/>
      <c r="D106" s="6"/>
      <c r="E106" s="6"/>
      <c r="F106" s="7"/>
      <c r="G106" s="6"/>
      <c r="H106" s="5"/>
      <c r="I106" s="7"/>
      <c r="J106" s="6"/>
    </row>
    <row r="107" spans="3:10" ht="12">
      <c r="C107" s="6"/>
      <c r="D107" s="6"/>
      <c r="E107" s="6"/>
      <c r="F107" s="7"/>
      <c r="G107" s="6"/>
      <c r="H107" s="5"/>
      <c r="I107" s="7"/>
      <c r="J107" s="6"/>
    </row>
    <row r="108" spans="3:10" ht="12">
      <c r="C108" s="6"/>
      <c r="D108" s="6"/>
      <c r="E108" s="6"/>
      <c r="F108" s="7"/>
      <c r="G108" s="6"/>
      <c r="H108" s="5"/>
      <c r="I108" s="7"/>
      <c r="J108" s="6"/>
    </row>
    <row r="109" spans="3:10" ht="12">
      <c r="C109" s="6"/>
      <c r="D109" s="6"/>
      <c r="E109" s="6"/>
      <c r="F109" s="7"/>
      <c r="G109" s="6"/>
      <c r="H109" s="5"/>
      <c r="I109" s="7"/>
      <c r="J109" s="6"/>
    </row>
    <row r="110" spans="3:10" ht="12">
      <c r="C110" s="6"/>
      <c r="D110" s="6"/>
      <c r="E110" s="6"/>
      <c r="F110" s="7"/>
      <c r="G110" s="6"/>
      <c r="H110" s="5"/>
      <c r="I110" s="7"/>
      <c r="J110" s="6"/>
    </row>
    <row r="111" ht="3.75" customHeight="1"/>
    <row r="112" spans="2:9" ht="12">
      <c r="B112" s="2" t="s">
        <v>41</v>
      </c>
      <c r="C112" s="4" t="s">
        <v>30</v>
      </c>
      <c r="D112" s="4" t="s">
        <v>31</v>
      </c>
      <c r="E112" s="4" t="s">
        <v>32</v>
      </c>
      <c r="F112" s="4" t="s">
        <v>33</v>
      </c>
      <c r="G112" s="4" t="s">
        <v>34</v>
      </c>
      <c r="H112" s="4" t="s">
        <v>35</v>
      </c>
      <c r="I112" s="4" t="s">
        <v>42</v>
      </c>
    </row>
    <row r="113" spans="1:9" ht="12">
      <c r="A113" s="2"/>
      <c r="B113" s="10"/>
      <c r="C113" s="4" t="s">
        <v>37</v>
      </c>
      <c r="D113" s="4" t="s">
        <v>38</v>
      </c>
      <c r="E113" s="4" t="s">
        <v>39</v>
      </c>
      <c r="F113" s="4" t="s">
        <v>36</v>
      </c>
      <c r="G113" s="4" t="s">
        <v>40</v>
      </c>
      <c r="H113" s="4" t="s">
        <v>36</v>
      </c>
      <c r="I113" s="4" t="s">
        <v>40</v>
      </c>
    </row>
    <row r="114" spans="3:9" ht="3" customHeight="1">
      <c r="C114" s="4"/>
      <c r="D114" s="4"/>
      <c r="E114" s="4"/>
      <c r="F114" s="4"/>
      <c r="G114" s="4"/>
      <c r="H114" s="4"/>
      <c r="I114" s="4"/>
    </row>
    <row r="115" spans="1:9" ht="12">
      <c r="A115" s="2"/>
      <c r="B115" s="11"/>
      <c r="C115" s="6">
        <f>C102</f>
        <v>35.99999999999997</v>
      </c>
      <c r="D115" s="6">
        <f>E$16</f>
        <v>24</v>
      </c>
      <c r="E115" s="6">
        <f>E102</f>
        <v>338.92482834446076</v>
      </c>
      <c r="F115" s="7">
        <f>F102</f>
        <v>8.672579235340727</v>
      </c>
      <c r="G115" s="6">
        <f>I$8-I$10*E102-I$11*F102</f>
        <v>322.33490841811704</v>
      </c>
      <c r="H115" s="7">
        <f aca="true" t="shared" si="7" ref="H115:H140">(G115-SQRT(G115^2-4000*$E$24*D115))/(2*$E$24)</f>
        <v>86.34637344496814</v>
      </c>
      <c r="I115" s="6">
        <f aca="true" t="shared" si="8" ref="I115:I140">I$8-I$9*H115-I$10*E115-I$11*F115</f>
        <v>278.0133149288149</v>
      </c>
    </row>
    <row r="116" spans="1:9" ht="12">
      <c r="A116" s="2"/>
      <c r="B116" s="11"/>
      <c r="C116" s="6">
        <f aca="true" t="shared" si="9" ref="C116:C140">C115+$E$20</f>
        <v>36.11999999999997</v>
      </c>
      <c r="D116" s="6">
        <f aca="true" t="shared" si="10" ref="D116:D140">D115</f>
        <v>24</v>
      </c>
      <c r="E116" s="6">
        <f aca="true" t="shared" si="11" ref="E116:E140">E115+$E$20*(H115+H116)/2</f>
        <v>349.28758070713883</v>
      </c>
      <c r="F116" s="7">
        <f aca="true" t="shared" si="12" ref="F116:F140">$E$21*H116+$E$22*H115+$E$23*F115</f>
        <v>9.599212837106604</v>
      </c>
      <c r="G116" s="6">
        <f aca="true" t="shared" si="13" ref="G116:G140">I$8-I$10*(E115+$E$20*H115/2)-I$11*($E$22*H115+$E$23*F115)</f>
        <v>322.28138462725434</v>
      </c>
      <c r="H116" s="7">
        <f t="shared" si="7"/>
        <v>86.36616593299922</v>
      </c>
      <c r="I116" s="6">
        <f t="shared" si="8"/>
        <v>277.886597612989</v>
      </c>
    </row>
    <row r="117" spans="1:10" ht="12">
      <c r="A117" s="2"/>
      <c r="B117" s="11"/>
      <c r="C117" s="6">
        <f t="shared" si="9"/>
        <v>36.23999999999997</v>
      </c>
      <c r="D117" s="6">
        <f t="shared" si="10"/>
        <v>24</v>
      </c>
      <c r="E117" s="6">
        <f t="shared" si="11"/>
        <v>359.65408718427534</v>
      </c>
      <c r="F117" s="7">
        <f t="shared" si="12"/>
        <v>10.515166729313213</v>
      </c>
      <c r="G117" s="6">
        <f t="shared" si="13"/>
        <v>322.1658071762042</v>
      </c>
      <c r="H117" s="7">
        <f t="shared" si="7"/>
        <v>86.40894201927576</v>
      </c>
      <c r="I117" s="6">
        <f t="shared" si="8"/>
        <v>277.74903197687786</v>
      </c>
      <c r="J117" s="6"/>
    </row>
    <row r="118" spans="3:10" ht="12">
      <c r="C118" s="6">
        <f t="shared" si="9"/>
        <v>36.359999999999964</v>
      </c>
      <c r="D118" s="6">
        <f t="shared" si="10"/>
        <v>24</v>
      </c>
      <c r="E118" s="6">
        <f t="shared" si="11"/>
        <v>370.0257093325717</v>
      </c>
      <c r="F118" s="7">
        <f t="shared" si="12"/>
        <v>11.420703366971543</v>
      </c>
      <c r="G118" s="6">
        <f t="shared" si="13"/>
        <v>322.0511506955403</v>
      </c>
      <c r="H118" s="7">
        <f t="shared" si="7"/>
        <v>86.45142711899679</v>
      </c>
      <c r="I118" s="6">
        <f t="shared" si="8"/>
        <v>277.6125368869272</v>
      </c>
      <c r="J118" s="6"/>
    </row>
    <row r="119" spans="3:10" ht="12">
      <c r="C119" s="6">
        <f t="shared" si="9"/>
        <v>36.47999999999996</v>
      </c>
      <c r="D119" s="6">
        <f t="shared" si="10"/>
        <v>24</v>
      </c>
      <c r="E119" s="6">
        <f t="shared" si="11"/>
        <v>380.4024124074503</v>
      </c>
      <c r="F119" s="7">
        <f t="shared" si="12"/>
        <v>12.315943556425436</v>
      </c>
      <c r="G119" s="6">
        <f t="shared" si="13"/>
        <v>321.93740442598835</v>
      </c>
      <c r="H119" s="7">
        <f t="shared" si="7"/>
        <v>86.49362412897973</v>
      </c>
      <c r="I119" s="6">
        <f t="shared" si="8"/>
        <v>277.47710009481256</v>
      </c>
      <c r="J119" s="6"/>
    </row>
    <row r="120" spans="3:10" ht="12">
      <c r="C120" s="6">
        <f t="shared" si="9"/>
        <v>36.59999999999996</v>
      </c>
      <c r="D120" s="6">
        <f t="shared" si="10"/>
        <v>24</v>
      </c>
      <c r="E120" s="6">
        <f t="shared" si="11"/>
        <v>390.7841620105658</v>
      </c>
      <c r="F120" s="7">
        <f t="shared" si="12"/>
        <v>13.201006697422024</v>
      </c>
      <c r="G120" s="6">
        <f t="shared" si="13"/>
        <v>321.82455773374335</v>
      </c>
      <c r="H120" s="7">
        <f t="shared" si="7"/>
        <v>86.53553592294543</v>
      </c>
      <c r="I120" s="6">
        <f t="shared" si="8"/>
        <v>277.3427094895503</v>
      </c>
      <c r="J120" s="6"/>
    </row>
    <row r="121" spans="3:10" ht="12">
      <c r="C121" s="6">
        <f t="shared" si="9"/>
        <v>36.719999999999956</v>
      </c>
      <c r="D121" s="6">
        <f t="shared" si="10"/>
        <v>24</v>
      </c>
      <c r="E121" s="6">
        <f t="shared" si="11"/>
        <v>401.1709240870384</v>
      </c>
      <c r="F121" s="7">
        <f t="shared" si="12"/>
        <v>14.076010799614977</v>
      </c>
      <c r="G121" s="6">
        <f t="shared" si="13"/>
        <v>321.7126001089926</v>
      </c>
      <c r="H121" s="7">
        <f t="shared" si="7"/>
        <v>86.57716535159693</v>
      </c>
      <c r="I121" s="6">
        <f t="shared" si="8"/>
        <v>277.20935309598144</v>
      </c>
      <c r="J121" s="6"/>
    </row>
    <row r="122" spans="3:10" ht="12">
      <c r="C122" s="6">
        <f t="shared" si="9"/>
        <v>36.839999999999954</v>
      </c>
      <c r="D122" s="6">
        <f t="shared" si="10"/>
        <v>24</v>
      </c>
      <c r="E122" s="6">
        <f t="shared" si="11"/>
        <v>411.5626649226962</v>
      </c>
      <c r="F122" s="7">
        <f t="shared" si="12"/>
        <v>14.941072498871865</v>
      </c>
      <c r="G122" s="6">
        <f t="shared" si="13"/>
        <v>321.6015211644572</v>
      </c>
      <c r="H122" s="7">
        <f t="shared" si="7"/>
        <v>86.61851524269998</v>
      </c>
      <c r="I122" s="6">
        <f t="shared" si="8"/>
        <v>277.077019073271</v>
      </c>
      <c r="J122" s="6"/>
    </row>
    <row r="123" spans="3:10" ht="12">
      <c r="C123" s="6">
        <f t="shared" si="9"/>
        <v>36.95999999999995</v>
      </c>
      <c r="D123" s="6">
        <f t="shared" si="10"/>
        <v>24</v>
      </c>
      <c r="E123" s="6">
        <f t="shared" si="11"/>
        <v>421.95935114132817</v>
      </c>
      <c r="F123" s="7">
        <f t="shared" si="12"/>
        <v>15.796307073387961</v>
      </c>
      <c r="G123" s="6">
        <f t="shared" si="13"/>
        <v>321.4913106339506</v>
      </c>
      <c r="H123" s="7">
        <f t="shared" si="7"/>
        <v>86.65958840116636</v>
      </c>
      <c r="I123" s="6">
        <f t="shared" si="8"/>
        <v>276.94569571342413</v>
      </c>
      <c r="J123" s="6"/>
    </row>
    <row r="124" spans="3:10" ht="12">
      <c r="C124" s="6">
        <f t="shared" si="9"/>
        <v>37.07999999999995</v>
      </c>
      <c r="D124" s="6">
        <f t="shared" si="10"/>
        <v>24</v>
      </c>
      <c r="E124" s="6">
        <f t="shared" si="11"/>
        <v>432.3609497019465</v>
      </c>
      <c r="F124" s="7">
        <f t="shared" si="12"/>
        <v>16.641828459608853</v>
      </c>
      <c r="G124" s="6">
        <f t="shared" si="13"/>
        <v>321.38195837095446</v>
      </c>
      <c r="H124" s="7">
        <f t="shared" si="7"/>
        <v>86.70038760913899</v>
      </c>
      <c r="I124" s="6">
        <f t="shared" si="8"/>
        <v>276.81537143981785</v>
      </c>
      <c r="J124" s="6"/>
    </row>
    <row r="125" spans="3:10" ht="12">
      <c r="C125" s="6">
        <f t="shared" si="9"/>
        <v>37.199999999999946</v>
      </c>
      <c r="D125" s="6">
        <f t="shared" si="10"/>
        <v>24</v>
      </c>
      <c r="E125" s="6">
        <f t="shared" si="11"/>
        <v>442.7674278960596</v>
      </c>
      <c r="F125" s="7">
        <f t="shared" si="12"/>
        <v>17.47774926796414</v>
      </c>
      <c r="G125" s="6">
        <f t="shared" si="13"/>
        <v>321.27345434721116</v>
      </c>
      <c r="H125" s="7">
        <f t="shared" si="7"/>
        <v>86.74091562607956</v>
      </c>
      <c r="I125" s="6">
        <f t="shared" si="8"/>
        <v>276.6860348057492</v>
      </c>
      <c r="J125" s="6"/>
    </row>
    <row r="126" spans="3:10" ht="12">
      <c r="C126" s="6">
        <f t="shared" si="9"/>
        <v>37.31999999999994</v>
      </c>
      <c r="D126" s="6">
        <f t="shared" si="10"/>
        <v>24</v>
      </c>
      <c r="E126" s="6">
        <f t="shared" si="11"/>
        <v>453.17875334495585</v>
      </c>
      <c r="F126" s="7">
        <f t="shared" si="12"/>
        <v>18.304180798414524</v>
      </c>
      <c r="G126" s="6">
        <f t="shared" si="13"/>
        <v>321.1657886513337</v>
      </c>
      <c r="H126" s="7">
        <f t="shared" si="7"/>
        <v>86.78117518885793</v>
      </c>
      <c r="I126" s="6">
        <f t="shared" si="8"/>
        <v>276.55767449299805</v>
      </c>
      <c r="J126" s="6"/>
    </row>
    <row r="127" spans="3:10" ht="12">
      <c r="C127" s="6">
        <f t="shared" si="9"/>
        <v>37.43999999999994</v>
      </c>
      <c r="D127" s="6">
        <f t="shared" si="10"/>
        <v>24</v>
      </c>
      <c r="E127" s="6">
        <f t="shared" si="11"/>
        <v>463.59489399699794</v>
      </c>
      <c r="F127" s="7">
        <f t="shared" si="12"/>
        <v>19.12123305581453</v>
      </c>
      <c r="G127" s="6">
        <f t="shared" si="13"/>
        <v>321.0589514874315</v>
      </c>
      <c r="H127" s="7">
        <f t="shared" si="7"/>
        <v>86.82116901184371</v>
      </c>
      <c r="I127" s="6">
        <f t="shared" si="8"/>
        <v>276.43027931040695</v>
      </c>
      <c r="J127" s="6"/>
    </row>
    <row r="128" spans="3:10" ht="12">
      <c r="C128" s="6">
        <f t="shared" si="9"/>
        <v>37.55999999999994</v>
      </c>
      <c r="D128" s="6">
        <f t="shared" si="10"/>
        <v>24</v>
      </c>
      <c r="E128" s="6">
        <f t="shared" si="11"/>
        <v>474.01581812492856</v>
      </c>
      <c r="F128" s="7">
        <f t="shared" si="12"/>
        <v>19.929014765093058</v>
      </c>
      <c r="G128" s="6">
        <f t="shared" si="13"/>
        <v>320.95293317375285</v>
      </c>
      <c r="H128" s="7">
        <f t="shared" si="7"/>
        <v>86.86089978699997</v>
      </c>
      <c r="I128" s="6">
        <f t="shared" si="8"/>
        <v>276.30383819247476</v>
      </c>
      <c r="J128" s="6"/>
    </row>
    <row r="129" spans="3:10" ht="12">
      <c r="C129" s="6">
        <f t="shared" si="9"/>
        <v>37.679999999999936</v>
      </c>
      <c r="D129" s="6">
        <f t="shared" si="10"/>
        <v>24</v>
      </c>
      <c r="E129" s="6">
        <f t="shared" si="11"/>
        <v>484.44149432318727</v>
      </c>
      <c r="F129" s="7">
        <f t="shared" si="12"/>
        <v>20.72763338625402</v>
      </c>
      <c r="G129" s="6">
        <f t="shared" si="13"/>
        <v>320.8477241413436</v>
      </c>
      <c r="H129" s="7">
        <f t="shared" si="7"/>
        <v>86.90037018397825</v>
      </c>
      <c r="I129" s="6">
        <f t="shared" si="8"/>
        <v>276.17834019796686</v>
      </c>
      <c r="J129" s="6"/>
    </row>
    <row r="130" spans="3:10" ht="12">
      <c r="C130" s="6">
        <f t="shared" si="9"/>
        <v>37.79999999999993</v>
      </c>
      <c r="D130" s="6">
        <f t="shared" si="10"/>
        <v>24</v>
      </c>
      <c r="E130" s="6">
        <f t="shared" si="11"/>
        <v>494.8718915052389</v>
      </c>
      <c r="F130" s="7">
        <f t="shared" si="12"/>
        <v>21.517195129199155</v>
      </c>
      <c r="G130" s="6">
        <f t="shared" si="13"/>
        <v>320.74331493272183</v>
      </c>
      <c r="H130" s="7">
        <f t="shared" si="7"/>
        <v>86.93958285021596</v>
      </c>
      <c r="I130" s="6">
        <f t="shared" si="8"/>
        <v>276.05377450853945</v>
      </c>
      <c r="J130" s="6"/>
    </row>
    <row r="131" spans="3:10" ht="12">
      <c r="C131" s="6">
        <f t="shared" si="9"/>
        <v>37.91999999999993</v>
      </c>
      <c r="D131" s="6">
        <f t="shared" si="10"/>
        <v>24</v>
      </c>
      <c r="E131" s="6">
        <f t="shared" si="11"/>
        <v>505.306978900914</v>
      </c>
      <c r="F131" s="7">
        <f t="shared" si="12"/>
        <v>22.29780496837524</v>
      </c>
      <c r="G131" s="6">
        <f t="shared" si="13"/>
        <v>320.6396962005678</v>
      </c>
      <c r="H131" s="7">
        <f t="shared" si="7"/>
        <v>86.97854041103525</v>
      </c>
      <c r="I131" s="6">
        <f t="shared" si="8"/>
        <v>275.93013042737897</v>
      </c>
      <c r="J131" s="6"/>
    </row>
    <row r="132" spans="3:10" ht="12">
      <c r="C132" s="6">
        <f t="shared" si="9"/>
        <v>38.03999999999993</v>
      </c>
      <c r="D132" s="6">
        <f t="shared" si="10"/>
        <v>24</v>
      </c>
      <c r="E132" s="6">
        <f t="shared" si="11"/>
        <v>515.7467260537607</v>
      </c>
      <c r="F132" s="7">
        <f t="shared" si="12"/>
        <v>23.069566657247726</v>
      </c>
      <c r="G132" s="6">
        <f t="shared" si="13"/>
        <v>320.5368587064304</v>
      </c>
      <c r="H132" s="7">
        <f t="shared" si="7"/>
        <v>87.01724546974346</v>
      </c>
      <c r="I132" s="6">
        <f t="shared" si="8"/>
        <v>275.8073973778563</v>
      </c>
      <c r="J132" s="6"/>
    </row>
    <row r="133" spans="3:10" ht="12">
      <c r="C133" s="6">
        <f t="shared" si="9"/>
        <v>38.159999999999926</v>
      </c>
      <c r="D133" s="6">
        <f t="shared" si="10"/>
        <v>24</v>
      </c>
      <c r="E133" s="6">
        <f t="shared" si="11"/>
        <v>526.1911028184094</v>
      </c>
      <c r="F133" s="7">
        <f t="shared" si="12"/>
        <v>23.832582742602998</v>
      </c>
      <c r="G133" s="6">
        <f t="shared" si="13"/>
        <v>320.4347933194481</v>
      </c>
      <c r="H133" s="7">
        <f t="shared" si="7"/>
        <v>87.05570060773539</v>
      </c>
      <c r="I133" s="6">
        <f t="shared" si="8"/>
        <v>275.68556490219623</v>
      </c>
      <c r="J133" s="6"/>
    </row>
    <row r="134" spans="3:10" ht="12">
      <c r="C134" s="6">
        <f t="shared" si="9"/>
        <v>38.27999999999992</v>
      </c>
      <c r="D134" s="6">
        <f t="shared" si="10"/>
        <v>24</v>
      </c>
      <c r="E134" s="6">
        <f t="shared" si="11"/>
        <v>536.6400793579494</v>
      </c>
      <c r="F134" s="7">
        <f t="shared" si="12"/>
        <v>24.586954578681205</v>
      </c>
      <c r="G134" s="6">
        <f t="shared" si="13"/>
        <v>320.33349101508543</v>
      </c>
      <c r="H134" s="7">
        <f t="shared" si="7"/>
        <v>87.09390838459707</v>
      </c>
      <c r="I134" s="6">
        <f t="shared" si="8"/>
        <v>275.56462266015956</v>
      </c>
      <c r="J134" s="6"/>
    </row>
    <row r="135" spans="3:10" ht="12">
      <c r="C135" s="6">
        <f t="shared" si="9"/>
        <v>38.39999999999992</v>
      </c>
      <c r="D135" s="6">
        <f t="shared" si="10"/>
        <v>24</v>
      </c>
      <c r="E135" s="6">
        <f t="shared" si="11"/>
        <v>547.0936261413178</v>
      </c>
      <c r="F135" s="7">
        <f t="shared" si="12"/>
        <v>25.332782341141797</v>
      </c>
      <c r="G135" s="6">
        <f t="shared" si="13"/>
        <v>320.2329428738846</v>
      </c>
      <c r="H135" s="7">
        <f t="shared" si="7"/>
        <v>87.13187133821083</v>
      </c>
      <c r="I135" s="6">
        <f t="shared" si="8"/>
        <v>275.44456042774135</v>
      </c>
      <c r="J135" s="6"/>
    </row>
    <row r="136" spans="3:10" ht="12">
      <c r="C136" s="6">
        <f t="shared" si="9"/>
        <v>38.51999999999992</v>
      </c>
      <c r="D136" s="6">
        <f t="shared" si="10"/>
        <v>24</v>
      </c>
      <c r="E136" s="6">
        <f t="shared" si="11"/>
        <v>557.5517139407023</v>
      </c>
      <c r="F136" s="7">
        <f t="shared" si="12"/>
        <v>26.070165040863717</v>
      </c>
      <c r="G136" s="6">
        <f t="shared" si="13"/>
        <v>320.13314008023224</v>
      </c>
      <c r="H136" s="7">
        <f t="shared" si="7"/>
        <v>87.169591984862</v>
      </c>
      <c r="I136" s="6">
        <f t="shared" si="8"/>
        <v>275.32536809588237</v>
      </c>
      <c r="J136" s="6"/>
    </row>
    <row r="137" spans="3:10" ht="12">
      <c r="C137" s="6">
        <f t="shared" si="9"/>
        <v>38.639999999999915</v>
      </c>
      <c r="D137" s="6">
        <f t="shared" si="10"/>
        <v>24</v>
      </c>
      <c r="E137" s="6">
        <f t="shared" si="11"/>
        <v>568.0143138289548</v>
      </c>
      <c r="F137" s="7">
        <f t="shared" si="12"/>
        <v>26.799200537582266</v>
      </c>
      <c r="G137" s="6">
        <f t="shared" si="13"/>
        <v>320.0340739211397</v>
      </c>
      <c r="H137" s="7">
        <f t="shared" si="7"/>
        <v>87.20707281934682</v>
      </c>
      <c r="I137" s="6">
        <f t="shared" si="8"/>
        <v>275.2070356691942</v>
      </c>
      <c r="J137" s="6"/>
    </row>
    <row r="138" spans="3:10" ht="12">
      <c r="C138" s="6">
        <f t="shared" si="9"/>
        <v>38.75999999999991</v>
      </c>
      <c r="D138" s="6">
        <f t="shared" si="10"/>
        <v>24</v>
      </c>
      <c r="E138" s="6">
        <f t="shared" si="11"/>
        <v>578.4813971770205</v>
      </c>
      <c r="F138" s="7">
        <f t="shared" si="12"/>
        <v>27.519985553364606</v>
      </c>
      <c r="G138" s="6">
        <f t="shared" si="13"/>
        <v>319.9357357850391</v>
      </c>
      <c r="H138" s="7">
        <f t="shared" si="7"/>
        <v>87.244316315082</v>
      </c>
      <c r="I138" s="6">
        <f t="shared" si="8"/>
        <v>275.0895532646991</v>
      </c>
      <c r="J138" s="6"/>
    </row>
    <row r="139" spans="3:10" ht="12">
      <c r="C139" s="6">
        <f t="shared" si="9"/>
        <v>38.87999999999991</v>
      </c>
      <c r="D139" s="6">
        <f t="shared" si="10"/>
        <v>24</v>
      </c>
      <c r="E139" s="6">
        <f t="shared" si="11"/>
        <v>588.9529356513783</v>
      </c>
      <c r="F139" s="7">
        <f t="shared" si="12"/>
        <v>28.232615685925822</v>
      </c>
      <c r="G139" s="6">
        <f t="shared" si="13"/>
        <v>319.83811716059324</v>
      </c>
      <c r="H139" s="7">
        <f t="shared" si="7"/>
        <v>87.28132492421476</v>
      </c>
      <c r="I139" s="6">
        <f t="shared" si="8"/>
        <v>274.97291111058286</v>
      </c>
      <c r="J139" s="6"/>
    </row>
    <row r="140" spans="3:10" ht="12">
      <c r="C140" s="6">
        <f t="shared" si="9"/>
        <v>38.99999999999991</v>
      </c>
      <c r="D140" s="6">
        <f t="shared" si="10"/>
        <v>24</v>
      </c>
      <c r="E140" s="6">
        <f t="shared" si="11"/>
        <v>599.4289012114953</v>
      </c>
      <c r="F140" s="7">
        <f t="shared" si="12"/>
        <v>28.937185421787486</v>
      </c>
      <c r="G140" s="6">
        <f t="shared" si="13"/>
        <v>319.7412096355189</v>
      </c>
      <c r="H140" s="7">
        <f t="shared" si="7"/>
        <v>87.31810107773515</v>
      </c>
      <c r="I140" s="6">
        <f t="shared" si="8"/>
        <v>274.8570995449609</v>
      </c>
      <c r="J140" s="6"/>
    </row>
    <row r="141" spans="3:10" ht="12">
      <c r="C141" s="6"/>
      <c r="D141" s="6"/>
      <c r="E141" s="6"/>
      <c r="F141" s="7"/>
      <c r="G141" s="6"/>
      <c r="H141" s="5"/>
      <c r="I141" s="7"/>
      <c r="J141" s="6"/>
    </row>
    <row r="142" spans="3:10" ht="12">
      <c r="C142" s="6"/>
      <c r="D142" s="6"/>
      <c r="E142" s="6"/>
      <c r="F142" s="7"/>
      <c r="G142" s="6"/>
      <c r="H142" s="5"/>
      <c r="I142" s="7"/>
      <c r="J142" s="6"/>
    </row>
    <row r="143" spans="3:10" ht="12">
      <c r="C143" s="6"/>
      <c r="D143" s="6"/>
      <c r="E143" s="6"/>
      <c r="F143" s="7"/>
      <c r="G143" s="6"/>
      <c r="H143" s="5"/>
      <c r="I143" s="7"/>
      <c r="J143" s="6"/>
    </row>
    <row r="144" spans="3:10" ht="12">
      <c r="C144" s="6"/>
      <c r="D144" s="6"/>
      <c r="E144" s="6"/>
      <c r="F144" s="7"/>
      <c r="G144" s="6"/>
      <c r="H144" s="5"/>
      <c r="I144" s="7"/>
      <c r="J144" s="6"/>
    </row>
    <row r="145" spans="3:10" ht="12">
      <c r="C145" s="6"/>
      <c r="D145" s="6"/>
      <c r="E145" s="6"/>
      <c r="F145" s="7"/>
      <c r="G145" s="6"/>
      <c r="H145" s="5"/>
      <c r="I145" s="7"/>
      <c r="J145" s="6"/>
    </row>
    <row r="146" spans="3:10" ht="12">
      <c r="C146" s="6"/>
      <c r="D146" s="6"/>
      <c r="E146" s="6"/>
      <c r="F146" s="7"/>
      <c r="G146" s="6"/>
      <c r="H146" s="5"/>
      <c r="I146" s="7"/>
      <c r="J146" s="6"/>
    </row>
    <row r="147" spans="3:10" ht="12">
      <c r="C147" s="6"/>
      <c r="D147" s="6"/>
      <c r="E147" s="6"/>
      <c r="F147" s="7"/>
      <c r="G147" s="6"/>
      <c r="H147" s="5"/>
      <c r="I147" s="7"/>
      <c r="J147" s="6"/>
    </row>
    <row r="148" spans="3:10" ht="12">
      <c r="C148" s="6"/>
      <c r="D148" s="6"/>
      <c r="E148" s="6"/>
      <c r="F148" s="7"/>
      <c r="G148" s="6"/>
      <c r="H148" s="5"/>
      <c r="I148" s="7"/>
      <c r="J148" s="6"/>
    </row>
    <row r="149" spans="3:10" ht="12">
      <c r="C149" s="6"/>
      <c r="D149" s="6"/>
      <c r="E149" s="6"/>
      <c r="F149" s="7"/>
      <c r="G149" s="6"/>
      <c r="H149" s="5"/>
      <c r="I149" s="7"/>
      <c r="J149" s="6"/>
    </row>
    <row r="150" spans="3:10" ht="12">
      <c r="C150" s="6"/>
      <c r="D150" s="6"/>
      <c r="E150" s="6"/>
      <c r="F150" s="7"/>
      <c r="G150" s="6"/>
      <c r="H150" s="5"/>
      <c r="I150" s="7"/>
      <c r="J150" s="6"/>
    </row>
    <row r="151" spans="3:10" ht="12">
      <c r="C151" s="6"/>
      <c r="D151" s="6"/>
      <c r="E151" s="6"/>
      <c r="F151" s="7"/>
      <c r="G151" s="6"/>
      <c r="H151" s="5"/>
      <c r="I151" s="7"/>
      <c r="J151" s="6"/>
    </row>
    <row r="152" spans="3:10" ht="12">
      <c r="C152" s="6"/>
      <c r="D152" s="6"/>
      <c r="E152" s="6"/>
      <c r="F152" s="7"/>
      <c r="G152" s="6"/>
      <c r="H152" s="5"/>
      <c r="I152" s="7"/>
      <c r="J152" s="6"/>
    </row>
    <row r="153" spans="3:10" ht="12">
      <c r="C153" s="6"/>
      <c r="D153" s="6"/>
      <c r="E153" s="6"/>
      <c r="F153" s="7"/>
      <c r="G153" s="6"/>
      <c r="H153" s="5"/>
      <c r="I153" s="7"/>
      <c r="J153" s="6"/>
    </row>
    <row r="154" spans="3:10" ht="12">
      <c r="C154" s="6"/>
      <c r="D154" s="6"/>
      <c r="E154" s="6"/>
      <c r="F154" s="7"/>
      <c r="G154" s="6"/>
      <c r="H154" s="5"/>
      <c r="I154" s="7"/>
      <c r="J154" s="6"/>
    </row>
    <row r="155" spans="3:10" ht="12">
      <c r="C155" s="6"/>
      <c r="D155" s="6"/>
      <c r="E155" s="6"/>
      <c r="F155" s="7"/>
      <c r="G155" s="6"/>
      <c r="H155" s="5"/>
      <c r="I155" s="7"/>
      <c r="J155" s="6"/>
    </row>
    <row r="156" spans="3:10" ht="12">
      <c r="C156" s="6"/>
      <c r="D156" s="6"/>
      <c r="E156" s="6"/>
      <c r="F156" s="7"/>
      <c r="G156" s="6"/>
      <c r="H156" s="5"/>
      <c r="I156" s="7"/>
      <c r="J156" s="6"/>
    </row>
    <row r="157" spans="3:10" ht="12">
      <c r="C157" s="6"/>
      <c r="D157" s="6"/>
      <c r="E157" s="6"/>
      <c r="F157" s="7"/>
      <c r="G157" s="6"/>
      <c r="H157" s="5"/>
      <c r="I157" s="7"/>
      <c r="J157" s="6"/>
    </row>
    <row r="158" spans="3:10" ht="12">
      <c r="C158" s="6"/>
      <c r="D158" s="6"/>
      <c r="E158" s="6"/>
      <c r="F158" s="7"/>
      <c r="G158" s="6"/>
      <c r="H158" s="5"/>
      <c r="I158" s="7"/>
      <c r="J158" s="6"/>
    </row>
    <row r="159" spans="3:10" ht="12">
      <c r="C159" s="6"/>
      <c r="D159" s="6"/>
      <c r="E159" s="6"/>
      <c r="F159" s="7"/>
      <c r="G159" s="6"/>
      <c r="H159" s="5"/>
      <c r="I159" s="7"/>
      <c r="J159" s="6"/>
    </row>
    <row r="160" spans="3:10" ht="12">
      <c r="C160" s="6"/>
      <c r="D160" s="6"/>
      <c r="E160" s="6"/>
      <c r="F160" s="7"/>
      <c r="G160" s="6"/>
      <c r="H160" s="5"/>
      <c r="I160" s="7"/>
      <c r="J160" s="6"/>
    </row>
    <row r="161" spans="3:10" ht="12">
      <c r="C161" s="6"/>
      <c r="D161" s="6"/>
      <c r="E161" s="6"/>
      <c r="F161" s="7"/>
      <c r="G161" s="6"/>
      <c r="H161" s="5"/>
      <c r="I161" s="7"/>
      <c r="J161" s="6"/>
    </row>
    <row r="162" spans="3:10" ht="12">
      <c r="C162" s="6"/>
      <c r="D162" s="6"/>
      <c r="E162" s="6"/>
      <c r="F162" s="7"/>
      <c r="G162" s="6"/>
      <c r="H162" s="5"/>
      <c r="I162" s="7"/>
      <c r="J162" s="6"/>
    </row>
    <row r="163" spans="3:10" ht="12">
      <c r="C163" s="6"/>
      <c r="D163" s="6"/>
      <c r="E163" s="6"/>
      <c r="F163" s="7"/>
      <c r="G163" s="6"/>
      <c r="H163" s="5"/>
      <c r="I163" s="7"/>
      <c r="J163" s="6"/>
    </row>
    <row r="164" spans="3:10" ht="12">
      <c r="C164" s="6"/>
      <c r="D164" s="6"/>
      <c r="E164" s="6"/>
      <c r="F164" s="7"/>
      <c r="G164" s="6"/>
      <c r="H164" s="5"/>
      <c r="I164" s="7"/>
      <c r="J164" s="6"/>
    </row>
    <row r="165" spans="3:10" ht="12">
      <c r="C165" s="6"/>
      <c r="D165" s="6"/>
      <c r="E165" s="6"/>
      <c r="F165" s="7"/>
      <c r="G165" s="6"/>
      <c r="H165" s="5"/>
      <c r="I165" s="7"/>
      <c r="J165" s="6"/>
    </row>
    <row r="166" ht="3" customHeight="1"/>
    <row r="167" spans="2:9" ht="12">
      <c r="B167" s="2" t="s">
        <v>64</v>
      </c>
      <c r="C167" s="4" t="s">
        <v>30</v>
      </c>
      <c r="D167" s="4" t="s">
        <v>31</v>
      </c>
      <c r="E167" s="4" t="s">
        <v>32</v>
      </c>
      <c r="F167" s="4" t="s">
        <v>33</v>
      </c>
      <c r="G167" s="4" t="s">
        <v>34</v>
      </c>
      <c r="H167" s="4" t="s">
        <v>35</v>
      </c>
      <c r="I167" s="4" t="s">
        <v>42</v>
      </c>
    </row>
    <row r="168" spans="1:9" ht="12">
      <c r="A168" s="2"/>
      <c r="B168" s="10"/>
      <c r="C168" s="4" t="s">
        <v>37</v>
      </c>
      <c r="D168" s="4" t="s">
        <v>38</v>
      </c>
      <c r="E168" s="4" t="s">
        <v>39</v>
      </c>
      <c r="F168" s="4" t="s">
        <v>36</v>
      </c>
      <c r="G168" s="4" t="s">
        <v>40</v>
      </c>
      <c r="H168" s="4" t="s">
        <v>36</v>
      </c>
      <c r="I168" s="4" t="s">
        <v>40</v>
      </c>
    </row>
    <row r="169" spans="3:9" ht="3" customHeight="1">
      <c r="C169" s="4"/>
      <c r="D169" s="4"/>
      <c r="E169" s="4"/>
      <c r="F169" s="4"/>
      <c r="G169" s="4"/>
      <c r="H169" s="4"/>
      <c r="I169" s="4"/>
    </row>
    <row r="170" spans="1:9" ht="12">
      <c r="A170" s="2"/>
      <c r="B170" s="11"/>
      <c r="C170" s="6">
        <f>C140</f>
        <v>38.99999999999991</v>
      </c>
      <c r="D170" s="6">
        <f>F$16</f>
        <v>-3.2245247819698575</v>
      </c>
      <c r="E170" s="6">
        <f>E140</f>
        <v>599.4289012114953</v>
      </c>
      <c r="F170" s="7">
        <f>F140</f>
        <v>28.937185421787486</v>
      </c>
      <c r="G170" s="6">
        <f>I$8-I$10*E140-I$11*F140</f>
        <v>319.67748082816235</v>
      </c>
      <c r="H170" s="7">
        <f aca="true" t="shared" si="14" ref="H170:H201">(G170-SQRT(G170^2-4000*$F$24*D170))/(2*$F$24)</f>
        <v>-9.926781394980072</v>
      </c>
      <c r="I170" s="6">
        <f aca="true" t="shared" si="15" ref="I170:I201">I$8-I$9*H170-I$10*E170-I$11*F170</f>
        <v>324.7728977182056</v>
      </c>
    </row>
    <row r="171" spans="1:9" ht="12">
      <c r="A171" s="2"/>
      <c r="B171" s="11"/>
      <c r="C171" s="6">
        <f aca="true" t="shared" si="16" ref="C171:C202">C170+$F$20</f>
        <v>39.979999999999905</v>
      </c>
      <c r="D171" s="6">
        <f aca="true" t="shared" si="17" ref="D171:D202">D170</f>
        <v>-3.2245247819698575</v>
      </c>
      <c r="E171" s="6">
        <f aca="true" t="shared" si="18" ref="E171:E202">E170+$F$20*(H170+H171)/2</f>
        <v>589.7050692652895</v>
      </c>
      <c r="F171" s="7">
        <f aca="true" t="shared" si="19" ref="F171:F202">$F$21*H171+$F$22*H170+$F$23*F170</f>
        <v>25.309618825017505</v>
      </c>
      <c r="G171" s="6">
        <f aca="true" t="shared" si="20" ref="G171:G202">I$8-I$10*(E170+$F$20*H170/2)-I$11*($F$22*H170+$F$23*F170)</f>
        <v>319.9771840585518</v>
      </c>
      <c r="H171" s="7">
        <f t="shared" si="14"/>
        <v>-9.917773597521919</v>
      </c>
      <c r="I171" s="6">
        <f t="shared" si="15"/>
        <v>325.12587127170747</v>
      </c>
    </row>
    <row r="172" spans="1:10" ht="12">
      <c r="A172" s="2"/>
      <c r="B172" s="11"/>
      <c r="C172" s="6">
        <f t="shared" si="16"/>
        <v>40.9599999999999</v>
      </c>
      <c r="D172" s="6">
        <f t="shared" si="17"/>
        <v>-3.2245247819698575</v>
      </c>
      <c r="E172" s="6">
        <f t="shared" si="18"/>
        <v>579.9904589882019</v>
      </c>
      <c r="F172" s="7">
        <f t="shared" si="19"/>
        <v>22.021568581060414</v>
      </c>
      <c r="G172" s="6">
        <f t="shared" si="20"/>
        <v>320.3042526096003</v>
      </c>
      <c r="H172" s="7">
        <f t="shared" si="14"/>
        <v>-9.907961662085517</v>
      </c>
      <c r="I172" s="6">
        <f t="shared" si="15"/>
        <v>325.4478460800908</v>
      </c>
      <c r="J172" s="6"/>
    </row>
    <row r="173" spans="3:10" ht="12">
      <c r="C173" s="6">
        <f t="shared" si="16"/>
        <v>41.9399999999999</v>
      </c>
      <c r="D173" s="6">
        <f t="shared" si="17"/>
        <v>-3.2245247819698575</v>
      </c>
      <c r="E173" s="6">
        <f t="shared" si="18"/>
        <v>570.2850484628252</v>
      </c>
      <c r="F173" s="7">
        <f t="shared" si="19"/>
        <v>19.041337118422724</v>
      </c>
      <c r="G173" s="6">
        <f t="shared" si="20"/>
        <v>320.603583075945</v>
      </c>
      <c r="H173" s="7">
        <f t="shared" si="14"/>
        <v>-9.898998594030118</v>
      </c>
      <c r="I173" s="6">
        <f t="shared" si="15"/>
        <v>325.7425234825766</v>
      </c>
      <c r="J173" s="6"/>
    </row>
    <row r="174" spans="3:10" ht="12">
      <c r="C174" s="6">
        <f t="shared" si="16"/>
        <v>42.919999999999895</v>
      </c>
      <c r="D174" s="6">
        <f t="shared" si="17"/>
        <v>-3.2245247819698575</v>
      </c>
      <c r="E174" s="6">
        <f t="shared" si="18"/>
        <v>560.5880459890989</v>
      </c>
      <c r="F174" s="7">
        <f t="shared" si="19"/>
        <v>16.340113864587117</v>
      </c>
      <c r="G174" s="6">
        <f t="shared" si="20"/>
        <v>320.87777142133825</v>
      </c>
      <c r="H174" s="7">
        <f t="shared" si="14"/>
        <v>-9.89080237300272</v>
      </c>
      <c r="I174" s="6">
        <f t="shared" si="15"/>
        <v>326.0124568630843</v>
      </c>
      <c r="J174" s="6"/>
    </row>
    <row r="175" spans="3:10" ht="12">
      <c r="C175" s="6">
        <f t="shared" si="16"/>
        <v>43.89999999999989</v>
      </c>
      <c r="D175" s="6">
        <f t="shared" si="17"/>
        <v>-3.2245247819698575</v>
      </c>
      <c r="E175" s="6">
        <f t="shared" si="18"/>
        <v>550.8987362603098</v>
      </c>
      <c r="F175" s="7">
        <f t="shared" si="19"/>
        <v>13.891785016304206</v>
      </c>
      <c r="G175" s="6">
        <f t="shared" si="20"/>
        <v>321.1291706083472</v>
      </c>
      <c r="H175" s="7">
        <f t="shared" si="14"/>
        <v>-9.883299114566212</v>
      </c>
      <c r="I175" s="6">
        <f t="shared" si="15"/>
        <v>326.25996082800646</v>
      </c>
      <c r="J175" s="6"/>
    </row>
    <row r="176" spans="3:10" ht="12">
      <c r="C176" s="6">
        <f t="shared" si="16"/>
        <v>44.87999999999989</v>
      </c>
      <c r="D176" s="6">
        <f t="shared" si="17"/>
        <v>-3.2245247819698575</v>
      </c>
      <c r="E176" s="6">
        <f t="shared" si="18"/>
        <v>541.2164728035817</v>
      </c>
      <c r="F176" s="7">
        <f t="shared" si="19"/>
        <v>11.672681073778246</v>
      </c>
      <c r="G176" s="6">
        <f t="shared" si="20"/>
        <v>321.3599133493954</v>
      </c>
      <c r="H176" s="7">
        <f t="shared" si="14"/>
        <v>-9.876422225939105</v>
      </c>
      <c r="I176" s="6">
        <f t="shared" si="15"/>
        <v>326.48713351896305</v>
      </c>
      <c r="J176" s="6"/>
    </row>
    <row r="177" spans="3:10" ht="12">
      <c r="C177" s="6">
        <f t="shared" si="16"/>
        <v>45.859999999999886</v>
      </c>
      <c r="D177" s="6">
        <f t="shared" si="17"/>
        <v>-3.2245247819698575</v>
      </c>
      <c r="E177" s="6">
        <f t="shared" si="18"/>
        <v>531.5406712015978</v>
      </c>
      <c r="F177" s="7">
        <f t="shared" si="19"/>
        <v>9.66134801715878</v>
      </c>
      <c r="G177" s="6">
        <f t="shared" si="20"/>
        <v>321.5719327269479</v>
      </c>
      <c r="H177" s="7">
        <f t="shared" si="14"/>
        <v>-9.87011165590457</v>
      </c>
      <c r="I177" s="6">
        <f t="shared" si="15"/>
        <v>326.6958768435864</v>
      </c>
      <c r="J177" s="6"/>
    </row>
    <row r="178" spans="3:10" ht="12">
      <c r="C178" s="6">
        <f t="shared" si="16"/>
        <v>46.83999999999988</v>
      </c>
      <c r="D178" s="6">
        <f t="shared" si="17"/>
        <v>-3.2245247819698575</v>
      </c>
      <c r="E178" s="6">
        <f t="shared" si="18"/>
        <v>521.8708030089679</v>
      </c>
      <c r="F178" s="7">
        <f t="shared" si="19"/>
        <v>7.83833991006405</v>
      </c>
      <c r="G178" s="6">
        <f t="shared" si="20"/>
        <v>321.7669808825584</v>
      </c>
      <c r="H178" s="7">
        <f t="shared" si="14"/>
        <v>-9.86431322725705</v>
      </c>
      <c r="I178" s="6">
        <f t="shared" si="15"/>
        <v>326.88791481801655</v>
      </c>
      <c r="J178" s="6"/>
    </row>
    <row r="179" spans="3:10" ht="12">
      <c r="C179" s="6">
        <f t="shared" si="16"/>
        <v>47.81999999999988</v>
      </c>
      <c r="D179" s="6">
        <f t="shared" si="17"/>
        <v>-3.2245247819698575</v>
      </c>
      <c r="E179" s="6">
        <f t="shared" si="18"/>
        <v>512.2063902872593</v>
      </c>
      <c r="F179" s="7">
        <f t="shared" si="19"/>
        <v>6.186030922669059</v>
      </c>
      <c r="G179" s="6">
        <f t="shared" si="20"/>
        <v>321.9466459557526</v>
      </c>
      <c r="H179" s="7">
        <f t="shared" si="14"/>
        <v>-9.858978041779414</v>
      </c>
      <c r="I179" s="6">
        <f t="shared" si="15"/>
        <v>327.06481019688596</v>
      </c>
      <c r="J179" s="6"/>
    </row>
    <row r="180" spans="3:10" ht="12">
      <c r="C180" s="6">
        <f t="shared" si="16"/>
        <v>48.799999999999876</v>
      </c>
      <c r="D180" s="6">
        <f t="shared" si="17"/>
        <v>-3.2245247819698575</v>
      </c>
      <c r="E180" s="6">
        <f t="shared" si="18"/>
        <v>502.547000691844</v>
      </c>
      <c r="F180" s="7">
        <f t="shared" si="19"/>
        <v>4.68844495515972</v>
      </c>
      <c r="G180" s="6">
        <f t="shared" si="20"/>
        <v>322.1123674367401</v>
      </c>
      <c r="H180" s="7">
        <f t="shared" si="14"/>
        <v>-9.854061949107223</v>
      </c>
      <c r="I180" s="6">
        <f t="shared" si="15"/>
        <v>327.22797955029847</v>
      </c>
      <c r="J180" s="6"/>
    </row>
    <row r="181" spans="3:10" ht="12">
      <c r="C181" s="6">
        <f t="shared" si="16"/>
        <v>49.77999999999987</v>
      </c>
      <c r="D181" s="6">
        <f t="shared" si="17"/>
        <v>-3.2245247819698575</v>
      </c>
      <c r="E181" s="6">
        <f t="shared" si="18"/>
        <v>492.89224305162213</v>
      </c>
      <c r="F181" s="7">
        <f t="shared" si="19"/>
        <v>3.3311012129308333</v>
      </c>
      <c r="G181" s="6">
        <f t="shared" si="20"/>
        <v>322.26545008156216</v>
      </c>
      <c r="H181" s="7">
        <f t="shared" si="14"/>
        <v>-9.849525071996874</v>
      </c>
      <c r="I181" s="6">
        <f t="shared" si="15"/>
        <v>327.378706932527</v>
      </c>
      <c r="J181" s="6"/>
    </row>
    <row r="182" spans="3:10" ht="12">
      <c r="C182" s="6">
        <f t="shared" si="16"/>
        <v>50.75999999999987</v>
      </c>
      <c r="D182" s="6">
        <f t="shared" si="17"/>
        <v>-3.2245247819698575</v>
      </c>
      <c r="E182" s="6">
        <f t="shared" si="18"/>
        <v>483.24176338953197</v>
      </c>
      <c r="F182" s="7">
        <f t="shared" si="19"/>
        <v>2.100874239458289</v>
      </c>
      <c r="G182" s="6">
        <f t="shared" si="20"/>
        <v>322.40707652434827</v>
      </c>
      <c r="H182" s="7">
        <f t="shared" si="14"/>
        <v>-9.845331381491292</v>
      </c>
      <c r="I182" s="6">
        <f t="shared" si="15"/>
        <v>327.51815627372173</v>
      </c>
      <c r="J182" s="6"/>
    </row>
    <row r="183" spans="3:10" ht="12">
      <c r="C183" s="6">
        <f t="shared" si="16"/>
        <v>51.73999999999987</v>
      </c>
      <c r="D183" s="6">
        <f t="shared" si="17"/>
        <v>-3.2245247819698575</v>
      </c>
      <c r="E183" s="6">
        <f t="shared" si="18"/>
        <v>473.5952413377245</v>
      </c>
      <c r="F183" s="7">
        <f t="shared" si="19"/>
        <v>0.9858670528165792</v>
      </c>
      <c r="G183" s="6">
        <f t="shared" si="20"/>
        <v>322.53831870872193</v>
      </c>
      <c r="H183" s="7">
        <f t="shared" si="14"/>
        <v>-9.841448316317809</v>
      </c>
      <c r="I183" s="6">
        <f t="shared" si="15"/>
        <v>327.6473826137317</v>
      </c>
      <c r="J183" s="6"/>
    </row>
    <row r="184" spans="3:10" ht="12">
      <c r="C184" s="6">
        <f t="shared" si="16"/>
        <v>52.719999999999864</v>
      </c>
      <c r="D184" s="6">
        <f t="shared" si="17"/>
        <v>-3.2245247819698575</v>
      </c>
      <c r="E184" s="6">
        <f t="shared" si="18"/>
        <v>463.9523869064814</v>
      </c>
      <c r="F184" s="7">
        <f t="shared" si="19"/>
        <v>-0.024703841292163742</v>
      </c>
      <c r="G184" s="6">
        <f t="shared" si="20"/>
        <v>322.6601482489604</v>
      </c>
      <c r="H184" s="7">
        <f t="shared" si="14"/>
        <v>-9.837846441563808</v>
      </c>
      <c r="I184" s="6">
        <f t="shared" si="15"/>
        <v>327.76734228607023</v>
      </c>
      <c r="J184" s="6"/>
    </row>
    <row r="185" spans="3:10" ht="12">
      <c r="C185" s="6">
        <f t="shared" si="16"/>
        <v>53.69999999999986</v>
      </c>
      <c r="D185" s="6">
        <f t="shared" si="17"/>
        <v>-3.2245247819698575</v>
      </c>
      <c r="E185" s="6">
        <f t="shared" si="18"/>
        <v>454.31293757051094</v>
      </c>
      <c r="F185" s="7">
        <f t="shared" si="19"/>
        <v>-0.9406126721437827</v>
      </c>
      <c r="G185" s="6">
        <f t="shared" si="20"/>
        <v>322.77344582114165</v>
      </c>
      <c r="H185" s="7">
        <f t="shared" si="14"/>
        <v>-9.834499142291914</v>
      </c>
      <c r="I185" s="6">
        <f t="shared" si="15"/>
        <v>327.87890215000573</v>
      </c>
      <c r="J185" s="6"/>
    </row>
    <row r="186" spans="3:10" ht="12">
      <c r="C186" s="6">
        <f t="shared" si="16"/>
        <v>54.67999999999986</v>
      </c>
      <c r="D186" s="6">
        <f t="shared" si="17"/>
        <v>-3.2245247819698575</v>
      </c>
      <c r="E186" s="6">
        <f t="shared" si="18"/>
        <v>444.67665564024827</v>
      </c>
      <c r="F186" s="7">
        <f t="shared" si="19"/>
        <v>-1.7707188701784697</v>
      </c>
      <c r="G186" s="6">
        <f t="shared" si="20"/>
        <v>322.8790096751194</v>
      </c>
      <c r="H186" s="7">
        <f t="shared" si="14"/>
        <v>-9.831382348282563</v>
      </c>
      <c r="I186" s="6">
        <f t="shared" si="15"/>
        <v>327.9828479596407</v>
      </c>
      <c r="J186" s="6"/>
    </row>
    <row r="187" spans="3:10" ht="12">
      <c r="C187" s="6">
        <f t="shared" si="16"/>
        <v>55.659999999999854</v>
      </c>
      <c r="D187" s="6">
        <f t="shared" si="17"/>
        <v>-3.2245247819698575</v>
      </c>
      <c r="E187" s="6">
        <f t="shared" si="18"/>
        <v>435.04332588929964</v>
      </c>
      <c r="F187" s="7">
        <f t="shared" si="19"/>
        <v>-2.523052690286982</v>
      </c>
      <c r="G187" s="6">
        <f t="shared" si="20"/>
        <v>322.97756334965584</v>
      </c>
      <c r="H187" s="7">
        <f t="shared" si="14"/>
        <v>-9.82847428654879</v>
      </c>
      <c r="I187" s="6">
        <f t="shared" si="15"/>
        <v>328.0798919505655</v>
      </c>
      <c r="J187" s="6"/>
    </row>
    <row r="188" spans="3:10" ht="12">
      <c r="C188" s="6">
        <f t="shared" si="16"/>
        <v>56.63999999999985</v>
      </c>
      <c r="D188" s="6">
        <f t="shared" si="17"/>
        <v>-3.2245247819698575</v>
      </c>
      <c r="E188" s="6">
        <f t="shared" si="18"/>
        <v>425.4127534122647</v>
      </c>
      <c r="F188" s="7">
        <f t="shared" si="19"/>
        <v>-3.2048928201431823</v>
      </c>
      <c r="G188" s="6">
        <f t="shared" si="20"/>
        <v>323.0697626653266</v>
      </c>
      <c r="H188" s="7">
        <f t="shared" si="14"/>
        <v>-9.825755258662674</v>
      </c>
      <c r="I188" s="6">
        <f t="shared" si="15"/>
        <v>328.1706797171651</v>
      </c>
      <c r="J188" s="6"/>
    </row>
    <row r="189" spans="3:10" ht="12">
      <c r="C189" s="6">
        <f t="shared" si="16"/>
        <v>57.61999999999985</v>
      </c>
      <c r="D189" s="6">
        <f t="shared" si="17"/>
        <v>-3.2245247819698575</v>
      </c>
      <c r="E189" s="6">
        <f t="shared" si="18"/>
        <v>415.78476168990414</v>
      </c>
      <c r="F189" s="7">
        <f t="shared" si="19"/>
        <v>-3.822836723979639</v>
      </c>
      <c r="G189" s="6">
        <f t="shared" si="20"/>
        <v>323.1562020628221</v>
      </c>
      <c r="H189" s="7">
        <f t="shared" si="14"/>
        <v>-9.823207440274421</v>
      </c>
      <c r="I189" s="6">
        <f t="shared" si="15"/>
        <v>328.25579644684336</v>
      </c>
      <c r="J189" s="6"/>
    </row>
    <row r="190" spans="3:10" ht="12">
      <c r="C190" s="6">
        <f t="shared" si="16"/>
        <v>58.599999999999845</v>
      </c>
      <c r="D190" s="6">
        <f t="shared" si="17"/>
        <v>-3.2245247819698575</v>
      </c>
      <c r="E190" s="6">
        <f t="shared" si="18"/>
        <v>406.1591908410402</v>
      </c>
      <c r="F190" s="7">
        <f t="shared" si="19"/>
        <v>-4.382864401922348</v>
      </c>
      <c r="G190" s="6">
        <f t="shared" si="20"/>
        <v>323.23742034793577</v>
      </c>
      <c r="H190" s="7">
        <f t="shared" si="14"/>
        <v>-9.820814700506311</v>
      </c>
      <c r="I190" s="6">
        <f t="shared" si="15"/>
        <v>328.3357725712516</v>
      </c>
      <c r="J190" s="6"/>
    </row>
    <row r="191" spans="3:10" ht="12">
      <c r="C191" s="6">
        <f t="shared" si="16"/>
        <v>59.57999999999984</v>
      </c>
      <c r="D191" s="6">
        <f t="shared" si="17"/>
        <v>-3.2245247819698575</v>
      </c>
      <c r="E191" s="6">
        <f t="shared" si="18"/>
        <v>396.5358960427213</v>
      </c>
      <c r="F191" s="7">
        <f t="shared" si="19"/>
        <v>-4.890396181307025</v>
      </c>
      <c r="G191" s="6">
        <f t="shared" si="20"/>
        <v>323.31390589878856</v>
      </c>
      <c r="H191" s="7">
        <f t="shared" si="14"/>
        <v>-9.818562439161965</v>
      </c>
      <c r="I191" s="6">
        <f t="shared" si="15"/>
        <v>328.41108888900277</v>
      </c>
      <c r="J191" s="6"/>
    </row>
    <row r="192" spans="3:10" ht="12">
      <c r="C192" s="6">
        <f t="shared" si="16"/>
        <v>60.55999999999984</v>
      </c>
      <c r="D192" s="6">
        <f t="shared" si="17"/>
        <v>-3.2245247819698575</v>
      </c>
      <c r="E192" s="6">
        <f t="shared" si="18"/>
        <v>386.9147461020887</v>
      </c>
      <c r="F192" s="7">
        <f t="shared" si="19"/>
        <v>-5.350345098674306</v>
      </c>
      <c r="G192" s="6">
        <f t="shared" si="20"/>
        <v>323.3861013856352</v>
      </c>
      <c r="H192" s="7">
        <f t="shared" si="14"/>
        <v>-9.816437439921904</v>
      </c>
      <c r="I192" s="6">
        <f t="shared" si="15"/>
        <v>328.48218120926595</v>
      </c>
      <c r="J192" s="6"/>
    </row>
    <row r="193" spans="3:10" ht="12">
      <c r="C193" s="6">
        <f t="shared" si="16"/>
        <v>61.539999999999836</v>
      </c>
      <c r="D193" s="6">
        <f t="shared" si="17"/>
        <v>-3.2245247819698575</v>
      </c>
      <c r="E193" s="6">
        <f t="shared" si="18"/>
        <v>377.29562216507674</v>
      </c>
      <c r="F193" s="7">
        <f t="shared" si="19"/>
        <v>-5.767164378824969</v>
      </c>
      <c r="G193" s="6">
        <f t="shared" si="20"/>
        <v>323.45440804888466</v>
      </c>
      <c r="H193" s="7">
        <f t="shared" si="14"/>
        <v>-9.814427737895274</v>
      </c>
      <c r="I193" s="6">
        <f t="shared" si="15"/>
        <v>328.5494445610277</v>
      </c>
      <c r="J193" s="6"/>
    </row>
    <row r="194" spans="3:10" ht="12">
      <c r="C194" s="6">
        <f t="shared" si="16"/>
        <v>62.51999999999983</v>
      </c>
      <c r="D194" s="6">
        <f t="shared" si="17"/>
        <v>-3.2245247819698575</v>
      </c>
      <c r="E194" s="6">
        <f t="shared" si="18"/>
        <v>367.6784165485894</v>
      </c>
      <c r="F194" s="7">
        <f t="shared" si="19"/>
        <v>-6.144890469901228</v>
      </c>
      <c r="G194" s="6">
        <f t="shared" si="20"/>
        <v>323.5191895766922</v>
      </c>
      <c r="H194" s="7">
        <f t="shared" si="14"/>
        <v>-9.812522500075728</v>
      </c>
      <c r="I194" s="6">
        <f t="shared" si="15"/>
        <v>328.61323700862454</v>
      </c>
      <c r="J194" s="6"/>
    </row>
    <row r="195" spans="3:10" ht="12">
      <c r="C195" s="6">
        <f t="shared" si="16"/>
        <v>63.49999999999983</v>
      </c>
      <c r="D195" s="6">
        <f t="shared" si="17"/>
        <v>-3.2245247819698575</v>
      </c>
      <c r="E195" s="6">
        <f t="shared" si="18"/>
        <v>358.0630316841433</v>
      </c>
      <c r="F195" s="7">
        <f t="shared" si="19"/>
        <v>-6.487182050487003</v>
      </c>
      <c r="G195" s="6">
        <f t="shared" si="20"/>
        <v>323.58077561960897</v>
      </c>
      <c r="H195" s="7">
        <f t="shared" si="14"/>
        <v>-9.810711917402822</v>
      </c>
      <c r="I195" s="6">
        <f t="shared" si="15"/>
        <v>328.67388311035745</v>
      </c>
      <c r="J195" s="6"/>
    </row>
    <row r="196" spans="3:10" ht="12">
      <c r="C196" s="6">
        <f t="shared" si="16"/>
        <v>64.47999999999983</v>
      </c>
      <c r="D196" s="6">
        <f t="shared" si="17"/>
        <v>-3.2245247819698575</v>
      </c>
      <c r="E196" s="6">
        <f t="shared" si="18"/>
        <v>348.4493791621717</v>
      </c>
      <c r="F196" s="7">
        <f t="shared" si="19"/>
        <v>-6.7973553857720015</v>
      </c>
      <c r="G196" s="6">
        <f t="shared" si="20"/>
        <v>323.639464976264</v>
      </c>
      <c r="H196" s="7">
        <f t="shared" si="14"/>
        <v>-9.808987107270644</v>
      </c>
      <c r="I196" s="6">
        <f t="shared" si="15"/>
        <v>328.7316770535625</v>
      </c>
      <c r="J196" s="6"/>
    </row>
    <row r="197" spans="3:10" ht="12">
      <c r="C197" s="6">
        <f t="shared" si="16"/>
        <v>65.45999999999984</v>
      </c>
      <c r="D197" s="6">
        <f t="shared" si="17"/>
        <v>-3.2245247819698575</v>
      </c>
      <c r="E197" s="6">
        <f t="shared" si="18"/>
        <v>338.8373788672598</v>
      </c>
      <c r="F197" s="7">
        <f t="shared" si="19"/>
        <v>-7.078416374524493</v>
      </c>
      <c r="G197" s="6">
        <f t="shared" si="20"/>
        <v>323.69552848087324</v>
      </c>
      <c r="H197" s="7">
        <f t="shared" si="14"/>
        <v>-9.807340025443995</v>
      </c>
      <c r="I197" s="6">
        <f t="shared" si="15"/>
        <v>328.7868854963924</v>
      </c>
      <c r="J197" s="6"/>
    </row>
    <row r="198" spans="3:10" ht="12">
      <c r="C198" s="6">
        <f t="shared" si="16"/>
        <v>66.43999999999984</v>
      </c>
      <c r="D198" s="6">
        <f t="shared" si="17"/>
        <v>-3.2245247819698575</v>
      </c>
      <c r="E198" s="6">
        <f t="shared" si="18"/>
        <v>329.22695819554855</v>
      </c>
      <c r="F198" s="7">
        <f t="shared" si="19"/>
        <v>-7.3330895966235</v>
      </c>
      <c r="G198" s="6">
        <f t="shared" si="20"/>
        <v>323.7492116204863</v>
      </c>
      <c r="H198" s="7">
        <f t="shared" si="14"/>
        <v>-9.805763386453124</v>
      </c>
      <c r="I198" s="6">
        <f t="shared" si="15"/>
        <v>328.83975014373675</v>
      </c>
      <c r="J198" s="6"/>
    </row>
    <row r="199" spans="3:10" ht="12">
      <c r="C199" s="6">
        <f t="shared" si="16"/>
        <v>67.41999999999985</v>
      </c>
      <c r="D199" s="6">
        <f t="shared" si="17"/>
        <v>-3.2245247819698575</v>
      </c>
      <c r="E199" s="6">
        <f t="shared" si="18"/>
        <v>319.6180513464054</v>
      </c>
      <c r="F199" s="7">
        <f t="shared" si="19"/>
        <v>-7.563844641903372</v>
      </c>
      <c r="G199" s="6">
        <f t="shared" si="20"/>
        <v>323.80073690726937</v>
      </c>
      <c r="H199" s="7">
        <f t="shared" si="14"/>
        <v>-9.804250591631417</v>
      </c>
      <c r="I199" s="6">
        <f t="shared" si="15"/>
        <v>328.8904900821472</v>
      </c>
      <c r="J199" s="6"/>
    </row>
    <row r="200" spans="3:10" ht="12">
      <c r="C200" s="6">
        <f t="shared" si="16"/>
        <v>68.39999999999985</v>
      </c>
      <c r="D200" s="6">
        <f t="shared" si="17"/>
        <v>-3.2245247819698575</v>
      </c>
      <c r="E200" s="6">
        <f t="shared" si="18"/>
        <v>310.01059868124054</v>
      </c>
      <c r="F200" s="7">
        <f t="shared" si="19"/>
        <v>-7.772919974781172</v>
      </c>
      <c r="G200" s="6">
        <f t="shared" si="20"/>
        <v>323.8503060287532</v>
      </c>
      <c r="H200" s="7">
        <f t="shared" si="14"/>
        <v>-9.802795664048512</v>
      </c>
      <c r="I200" s="6">
        <f t="shared" si="15"/>
        <v>328.93930389630646</v>
      </c>
      <c r="J200" s="6"/>
    </row>
    <row r="201" spans="3:10" ht="12">
      <c r="C201" s="6">
        <f t="shared" si="16"/>
        <v>69.37999999999985</v>
      </c>
      <c r="D201" s="6">
        <f t="shared" si="17"/>
        <v>-3.2245247819698575</v>
      </c>
      <c r="E201" s="6">
        <f t="shared" si="18"/>
        <v>300.4045461430395</v>
      </c>
      <c r="F201" s="7">
        <f t="shared" si="19"/>
        <v>-7.962344565316</v>
      </c>
      <c r="G201" s="6">
        <f t="shared" si="20"/>
        <v>323.89810179682956</v>
      </c>
      <c r="H201" s="7">
        <f t="shared" si="14"/>
        <v>-9.801393189664289</v>
      </c>
      <c r="I201" s="6">
        <f t="shared" si="15"/>
        <v>328.98637158747545</v>
      </c>
      <c r="J201" s="6"/>
    </row>
    <row r="202" spans="3:10" ht="12">
      <c r="C202" s="6">
        <f t="shared" si="16"/>
        <v>70.35999999999986</v>
      </c>
      <c r="D202" s="6">
        <f t="shared" si="17"/>
        <v>-3.2245247819698575</v>
      </c>
      <c r="E202" s="6">
        <f t="shared" si="18"/>
        <v>290.7998447308131</v>
      </c>
      <c r="F202" s="7">
        <f t="shared" si="19"/>
        <v>-8.13395749575832</v>
      </c>
      <c r="G202" s="6">
        <f t="shared" si="20"/>
        <v>323.94428991433284</v>
      </c>
      <c r="H202" s="7">
        <f aca="true" t="shared" si="21" ref="H202:H220">(G202-SQRT(G202^2-4000*$F$24*D202))/(2*$F$24)</f>
        <v>-9.80003826410018</v>
      </c>
      <c r="I202" s="6">
        <f aca="true" t="shared" si="22" ref="I202:I220">I$8-I$9*H202-I$10*E202-I$11*F202</f>
        <v>329.03185631244224</v>
      </c>
      <c r="J202" s="6"/>
    </row>
    <row r="203" spans="3:10" ht="12">
      <c r="C203" s="6">
        <f aca="true" t="shared" si="23" ref="C203:C220">C202+$F$20</f>
        <v>71.33999999999986</v>
      </c>
      <c r="D203" s="6">
        <f aca="true" t="shared" si="24" ref="D203:D220">D202</f>
        <v>-3.2245247819698575</v>
      </c>
      <c r="E203" s="6">
        <f aca="true" t="shared" si="25" ref="E203:E220">E202+$F$20*(H202+H203)/2</f>
        <v>281.19645002372596</v>
      </c>
      <c r="F203" s="7">
        <f aca="true" t="shared" si="26" ref="F203:F220">$F$21*H203+$F$22*H202+$F$23*F202</f>
        <v>-8.289425732078072</v>
      </c>
      <c r="G203" s="6">
        <f aca="true" t="shared" si="27" ref="G203:G220">I$8-I$10*(E202+$F$20*H202/2)-I$11*($F$22*H202+$F$23*F202)</f>
        <v>323.989020576282</v>
      </c>
      <c r="H203" s="7">
        <f t="shared" si="21"/>
        <v>-9.7987264444821</v>
      </c>
      <c r="I203" s="6">
        <f t="shared" si="22"/>
        <v>329.0759059597638</v>
      </c>
      <c r="J203" s="6"/>
    </row>
    <row r="204" spans="3:10" ht="12">
      <c r="C204" s="6">
        <f t="shared" si="23"/>
        <v>72.31999999999987</v>
      </c>
      <c r="D204" s="6">
        <f t="shared" si="24"/>
        <v>-3.2245247819698575</v>
      </c>
      <c r="E204" s="6">
        <f t="shared" si="25"/>
        <v>271.5943217501737</v>
      </c>
      <c r="F204" s="7">
        <f t="shared" si="26"/>
        <v>-8.430260232222992</v>
      </c>
      <c r="G204" s="6">
        <f t="shared" si="27"/>
        <v>324.03242992125655</v>
      </c>
      <c r="H204" s="7">
        <f t="shared" si="21"/>
        <v>-9.797453705865673</v>
      </c>
      <c r="I204" s="6">
        <f t="shared" si="22"/>
        <v>329.11865457852036</v>
      </c>
      <c r="J204" s="6"/>
    </row>
    <row r="205" spans="3:10" ht="12">
      <c r="C205" s="6">
        <f t="shared" si="23"/>
        <v>73.29999999999987</v>
      </c>
      <c r="D205" s="6">
        <f t="shared" si="24"/>
        <v>-3.2245247819698575</v>
      </c>
      <c r="E205" s="6">
        <f t="shared" si="25"/>
        <v>261.9934233975349</v>
      </c>
      <c r="F205" s="7">
        <f t="shared" si="26"/>
        <v>-8.557830546782007</v>
      </c>
      <c r="G205" s="6">
        <f t="shared" si="27"/>
        <v>324.07464134693583</v>
      </c>
      <c r="H205" s="7">
        <f t="shared" si="21"/>
        <v>-9.796216401801514</v>
      </c>
      <c r="I205" s="6">
        <f t="shared" si="22"/>
        <v>329.160223673383</v>
      </c>
      <c r="J205" s="6"/>
    </row>
    <row r="206" spans="3:10" ht="12">
      <c r="C206" s="6">
        <f t="shared" si="23"/>
        <v>74.27999999999987</v>
      </c>
      <c r="D206" s="6">
        <f t="shared" si="24"/>
        <v>-3.2245247819698575</v>
      </c>
      <c r="E206" s="6">
        <f t="shared" si="25"/>
        <v>252.39372185873512</v>
      </c>
      <c r="F206" s="7">
        <f t="shared" si="26"/>
        <v>-8.673378053156977</v>
      </c>
      <c r="G206" s="6">
        <f t="shared" si="27"/>
        <v>324.1157667025132</v>
      </c>
      <c r="H206" s="7">
        <f t="shared" si="21"/>
        <v>-9.795011228643162</v>
      </c>
      <c r="I206" s="6">
        <f t="shared" si="22"/>
        <v>329.20072337849865</v>
      </c>
      <c r="J206" s="6"/>
    </row>
    <row r="207" spans="3:10" ht="12">
      <c r="C207" s="6">
        <f t="shared" si="23"/>
        <v>75.25999999999988</v>
      </c>
      <c r="D207" s="6">
        <f t="shared" si="24"/>
        <v>-3.2245247819698575</v>
      </c>
      <c r="E207" s="6">
        <f t="shared" si="25"/>
        <v>242.79518711213134</v>
      </c>
      <c r="F207" s="7">
        <f t="shared" si="26"/>
        <v>-8.77802795113857</v>
      </c>
      <c r="G207" s="6">
        <f t="shared" si="27"/>
        <v>324.15590736951145</v>
      </c>
      <c r="H207" s="7">
        <f t="shared" si="21"/>
        <v>-9.793835193238136</v>
      </c>
      <c r="I207" s="6">
        <f t="shared" si="22"/>
        <v>329.2402535215328</v>
      </c>
      <c r="J207" s="6"/>
    </row>
    <row r="208" spans="3:10" ht="12">
      <c r="C208" s="6">
        <f t="shared" si="23"/>
        <v>76.23999999999988</v>
      </c>
      <c r="D208" s="6">
        <f t="shared" si="24"/>
        <v>-3.2245247819698575</v>
      </c>
      <c r="E208" s="6">
        <f t="shared" si="25"/>
        <v>233.19779193156012</v>
      </c>
      <c r="F208" s="7">
        <f t="shared" si="26"/>
        <v>-8.872800135811065</v>
      </c>
      <c r="G208" s="6">
        <f t="shared" si="27"/>
        <v>324.1951552414422</v>
      </c>
      <c r="H208" s="7">
        <f t="shared" si="21"/>
        <v>-9.792685583678727</v>
      </c>
      <c r="I208" s="6">
        <f t="shared" si="22"/>
        <v>329.2789045881443</v>
      </c>
      <c r="J208" s="6"/>
    </row>
    <row r="209" spans="3:10" ht="12">
      <c r="C209" s="6">
        <f t="shared" si="23"/>
        <v>77.21999999999989</v>
      </c>
      <c r="D209" s="6">
        <f t="shared" si="24"/>
        <v>-3.2245247819698575</v>
      </c>
      <c r="E209" s="6">
        <f t="shared" si="25"/>
        <v>223.60151162369397</v>
      </c>
      <c r="F209" s="7">
        <f t="shared" si="26"/>
        <v>-8.958619052860376</v>
      </c>
      <c r="G209" s="6">
        <f t="shared" si="27"/>
        <v>324.2335936117793</v>
      </c>
      <c r="H209" s="7">
        <f t="shared" si="21"/>
        <v>-9.791559942819589</v>
      </c>
      <c r="I209" s="6">
        <f t="shared" si="22"/>
        <v>329.3167585962109</v>
      </c>
      <c r="J209" s="6"/>
    </row>
    <row r="210" spans="3:10" ht="12">
      <c r="C210" s="6">
        <f t="shared" si="23"/>
        <v>78.19999999999989</v>
      </c>
      <c r="D210" s="6">
        <f t="shared" si="24"/>
        <v>-3.2245247819698575</v>
      </c>
      <c r="E210" s="6">
        <f t="shared" si="25"/>
        <v>214.00632379012376</v>
      </c>
      <c r="F210" s="7">
        <f t="shared" si="26"/>
        <v>-9.036322631524877</v>
      </c>
      <c r="G210" s="6">
        <f t="shared" si="27"/>
        <v>324.27129797882543</v>
      </c>
      <c r="H210" s="7">
        <f t="shared" si="21"/>
        <v>-9.790456044299185</v>
      </c>
      <c r="I210" s="6">
        <f t="shared" si="22"/>
        <v>329.3538898882476</v>
      </c>
      <c r="J210" s="6"/>
    </row>
    <row r="211" spans="3:10" ht="12">
      <c r="C211" s="6">
        <f t="shared" si="23"/>
        <v>79.1799999999999</v>
      </c>
      <c r="D211" s="6">
        <f t="shared" si="24"/>
        <v>-3.2245247819698575</v>
      </c>
      <c r="E211" s="6">
        <f t="shared" si="25"/>
        <v>204.41220811183044</v>
      </c>
      <c r="F211" s="7">
        <f t="shared" si="26"/>
        <v>-9.106670381514492</v>
      </c>
      <c r="G211" s="6">
        <f t="shared" si="27"/>
        <v>324.3083367752508</v>
      </c>
      <c r="H211" s="7">
        <f t="shared" si="21"/>
        <v>-9.78937187082592</v>
      </c>
      <c r="I211" s="6">
        <f t="shared" si="22"/>
        <v>329.3903658496734</v>
      </c>
      <c r="J211" s="6"/>
    </row>
    <row r="212" spans="3:10" ht="12">
      <c r="C212" s="6">
        <f t="shared" si="23"/>
        <v>80.1599999999999</v>
      </c>
      <c r="D212" s="6">
        <f t="shared" si="24"/>
        <v>-3.2245247819698575</v>
      </c>
      <c r="E212" s="6">
        <f t="shared" si="25"/>
        <v>194.81914615393202</v>
      </c>
      <c r="F212" s="7">
        <f t="shared" si="26"/>
        <v>-9.170350732143707</v>
      </c>
      <c r="G212" s="6">
        <f t="shared" si="27"/>
        <v>324.34477202935545</v>
      </c>
      <c r="H212" s="7">
        <f t="shared" si="21"/>
        <v>-9.788305594513615</v>
      </c>
      <c r="I212" s="6">
        <f t="shared" si="22"/>
        <v>329.4262475598642</v>
      </c>
      <c r="J212" s="6"/>
    </row>
    <row r="213" spans="3:10" ht="12">
      <c r="C213" s="6">
        <f t="shared" si="23"/>
        <v>81.1399999999999</v>
      </c>
      <c r="D213" s="6">
        <f t="shared" si="24"/>
        <v>-3.2245247819698575</v>
      </c>
      <c r="E213" s="6">
        <f t="shared" si="25"/>
        <v>185.22712118879278</v>
      </c>
      <c r="F213" s="7">
        <f t="shared" si="26"/>
        <v>-9.227987684600789</v>
      </c>
      <c r="G213" s="6">
        <f t="shared" si="27"/>
        <v>324.38065996444345</v>
      </c>
      <c r="H213" s="7">
        <f t="shared" si="21"/>
        <v>-9.78725555907248</v>
      </c>
      <c r="I213" s="6">
        <f t="shared" si="22"/>
        <v>329.4615903822819</v>
      </c>
      <c r="J213" s="6"/>
    </row>
    <row r="214" spans="3:10" ht="12">
      <c r="C214" s="6">
        <f t="shared" si="23"/>
        <v>82.1199999999999</v>
      </c>
      <c r="D214" s="6">
        <f t="shared" si="24"/>
        <v>-3.2245247819698575</v>
      </c>
      <c r="E214" s="6">
        <f t="shared" si="25"/>
        <v>175.6361180357627</v>
      </c>
      <c r="F214" s="7">
        <f t="shared" si="26"/>
        <v>-9.280146841637507</v>
      </c>
      <c r="G214" s="6">
        <f t="shared" si="27"/>
        <v>324.41605154210123</v>
      </c>
      <c r="H214" s="7">
        <f t="shared" si="21"/>
        <v>-9.786220263678521</v>
      </c>
      <c r="I214" s="6">
        <f t="shared" si="22"/>
        <v>329.49644449937915</v>
      </c>
      <c r="J214" s="6"/>
    </row>
    <row r="215" spans="3:10" ht="12">
      <c r="C215" s="6">
        <f t="shared" si="23"/>
        <v>83.09999999999991</v>
      </c>
      <c r="D215" s="6">
        <f t="shared" si="24"/>
        <v>-3.2245247819698575</v>
      </c>
      <c r="E215" s="6">
        <f t="shared" si="25"/>
        <v>166.0461229159801</v>
      </c>
      <c r="F215" s="7">
        <f t="shared" si="26"/>
        <v>-9.327340872947023</v>
      </c>
      <c r="G215" s="6">
        <f t="shared" si="27"/>
        <v>324.4509929546323</v>
      </c>
      <c r="H215" s="7">
        <f t="shared" si="21"/>
        <v>-9.785198348363268</v>
      </c>
      <c r="I215" s="6">
        <f t="shared" si="22"/>
        <v>329.53085539744893</v>
      </c>
      <c r="J215" s="6"/>
    </row>
    <row r="216" spans="3:10" ht="12">
      <c r="C216" s="6">
        <f t="shared" si="23"/>
        <v>84.07999999999991</v>
      </c>
      <c r="D216" s="6">
        <f t="shared" si="24"/>
        <v>-3.2245247819698575</v>
      </c>
      <c r="E216" s="6">
        <f t="shared" si="25"/>
        <v>156.45712332081808</v>
      </c>
      <c r="F216" s="7">
        <f t="shared" si="26"/>
        <v>-9.370034469044146</v>
      </c>
      <c r="G216" s="6">
        <f t="shared" si="27"/>
        <v>324.48552607140425</v>
      </c>
      <c r="H216" s="7">
        <f t="shared" si="21"/>
        <v>-9.784188580779343</v>
      </c>
      <c r="I216" s="6">
        <f t="shared" si="22"/>
        <v>329.56486430610136</v>
      </c>
      <c r="J216" s="6"/>
    </row>
    <row r="217" spans="3:10" ht="12">
      <c r="C217" s="6">
        <f t="shared" si="23"/>
        <v>85.05999999999992</v>
      </c>
      <c r="D217" s="6">
        <f t="shared" si="24"/>
        <v>-3.2245247819698575</v>
      </c>
      <c r="E217" s="6">
        <f t="shared" si="25"/>
        <v>146.86910789269012</v>
      </c>
      <c r="F217" s="7">
        <f t="shared" si="26"/>
        <v>-9.408648831519095</v>
      </c>
      <c r="G217" s="6">
        <f t="shared" si="27"/>
        <v>324.51968884342324</v>
      </c>
      <c r="H217" s="7">
        <f t="shared" si="21"/>
        <v>-9.78318984421208</v>
      </c>
      <c r="I217" s="6">
        <f t="shared" si="22"/>
        <v>329.5985085966141</v>
      </c>
      <c r="J217" s="6"/>
    </row>
    <row r="218" spans="3:10" ht="12">
      <c r="C218" s="6">
        <f t="shared" si="23"/>
        <v>86.03999999999992</v>
      </c>
      <c r="D218" s="6">
        <f t="shared" si="24"/>
        <v>-3.2245247819698575</v>
      </c>
      <c r="E218" s="6">
        <f t="shared" si="25"/>
        <v>137.28206631705154</v>
      </c>
      <c r="F218" s="7">
        <f t="shared" si="26"/>
        <v>-9.443565743055535</v>
      </c>
      <c r="G218" s="6">
        <f t="shared" si="27"/>
        <v>324.5535156700444</v>
      </c>
      <c r="H218" s="7">
        <f t="shared" si="21"/>
        <v>-9.782201126719277</v>
      </c>
      <c r="I218" s="6">
        <f t="shared" si="22"/>
        <v>329.6318221430054</v>
      </c>
      <c r="J218" s="6"/>
    </row>
    <row r="219" spans="3:10" ht="12">
      <c r="C219" s="6">
        <f t="shared" si="23"/>
        <v>87.01999999999992</v>
      </c>
      <c r="D219" s="6">
        <f t="shared" si="24"/>
        <v>-3.2245247819698575</v>
      </c>
      <c r="E219" s="6">
        <f t="shared" si="25"/>
        <v>127.69598922454348</v>
      </c>
      <c r="F219" s="7">
        <f t="shared" si="26"/>
        <v>-9.475131256542628</v>
      </c>
      <c r="G219" s="6">
        <f t="shared" si="27"/>
        <v>324.5870377313628</v>
      </c>
      <c r="H219" s="7">
        <f t="shared" si="21"/>
        <v>-9.781221511292618</v>
      </c>
      <c r="I219" s="6">
        <f t="shared" si="22"/>
        <v>329.66483564931673</v>
      </c>
      <c r="J219" s="6"/>
    </row>
    <row r="220" spans="3:10" ht="12">
      <c r="C220" s="6">
        <f t="shared" si="23"/>
        <v>87.99999999999993</v>
      </c>
      <c r="D220" s="6">
        <f t="shared" si="24"/>
        <v>-3.2245247819698575</v>
      </c>
      <c r="E220" s="6">
        <f t="shared" si="25"/>
        <v>118.11086810232521</v>
      </c>
      <c r="F220" s="7">
        <f t="shared" si="26"/>
        <v>-9.503659038929852</v>
      </c>
      <c r="G220" s="6">
        <f t="shared" si="27"/>
        <v>324.62028328949566</v>
      </c>
      <c r="H220" s="7">
        <f t="shared" si="21"/>
        <v>-9.780250166944203</v>
      </c>
      <c r="I220" s="6">
        <f t="shared" si="22"/>
        <v>329.69757694626867</v>
      </c>
      <c r="J220" s="6"/>
    </row>
    <row r="221" spans="3:10" ht="3" customHeight="1">
      <c r="C221" s="6"/>
      <c r="D221" s="6"/>
      <c r="E221" s="6"/>
      <c r="F221" s="7"/>
      <c r="G221" s="6"/>
      <c r="H221" s="5"/>
      <c r="I221" s="7"/>
      <c r="J221" s="6"/>
    </row>
    <row r="222" spans="2:10" ht="12">
      <c r="B222" s="2" t="s">
        <v>43</v>
      </c>
      <c r="C222" s="4" t="s">
        <v>30</v>
      </c>
      <c r="D222" s="4" t="s">
        <v>31</v>
      </c>
      <c r="E222" s="4" t="s">
        <v>32</v>
      </c>
      <c r="F222" s="4" t="s">
        <v>33</v>
      </c>
      <c r="G222" s="4" t="s">
        <v>34</v>
      </c>
      <c r="H222" s="4" t="s">
        <v>35</v>
      </c>
      <c r="I222" s="4" t="s">
        <v>42</v>
      </c>
      <c r="J222" s="6"/>
    </row>
    <row r="223" spans="2:10" ht="12">
      <c r="B223" s="10"/>
      <c r="C223" s="4" t="s">
        <v>37</v>
      </c>
      <c r="D223" s="4" t="s">
        <v>38</v>
      </c>
      <c r="E223" s="4" t="s">
        <v>39</v>
      </c>
      <c r="F223" s="4" t="s">
        <v>36</v>
      </c>
      <c r="G223" s="4" t="s">
        <v>40</v>
      </c>
      <c r="H223" s="4" t="s">
        <v>36</v>
      </c>
      <c r="I223" s="4" t="s">
        <v>40</v>
      </c>
      <c r="J223" s="6"/>
    </row>
    <row r="224" spans="3:10" ht="3" customHeight="1">
      <c r="C224" s="4"/>
      <c r="D224" s="4"/>
      <c r="E224" s="4"/>
      <c r="F224" s="4"/>
      <c r="G224" s="4"/>
      <c r="H224" s="4"/>
      <c r="I224" s="4"/>
      <c r="J224" s="6"/>
    </row>
    <row r="225" spans="2:10" ht="12">
      <c r="B225" s="11"/>
      <c r="C225" s="6">
        <f>C220</f>
        <v>87.99999999999993</v>
      </c>
      <c r="D225" s="6">
        <f>G$16</f>
        <v>-21</v>
      </c>
      <c r="E225" s="6">
        <f>E220</f>
        <v>118.11086810232521</v>
      </c>
      <c r="F225" s="7">
        <f>F220</f>
        <v>-9.503659038929852</v>
      </c>
      <c r="G225" s="6">
        <f>I$8-I$10*E220-I$11*F220</f>
        <v>324.67737453557623</v>
      </c>
      <c r="H225" s="7">
        <f aca="true" t="shared" si="28" ref="H225:H245">(G225-SQRT(G225^2-4000*$G$24*D225))/(2*$G$24)</f>
        <v>-59.1430216240004</v>
      </c>
      <c r="I225" s="6">
        <f aca="true" t="shared" si="29" ref="I225:I245">I$8-I$9*H225-I$10*E225-I$11*F225</f>
        <v>355.03548753517566</v>
      </c>
      <c r="J225" s="6"/>
    </row>
    <row r="226" spans="2:10" ht="12">
      <c r="B226" s="11"/>
      <c r="C226" s="6">
        <f aca="true" t="shared" si="30" ref="C226:C245">C225+$G$20</f>
        <v>88.09999999999992</v>
      </c>
      <c r="D226" s="6">
        <f aca="true" t="shared" si="31" ref="D226:D245">D225</f>
        <v>-21</v>
      </c>
      <c r="E226" s="6">
        <f aca="true" t="shared" si="32" ref="E226:E245">E225+$G$20*(H225+H226)/2</f>
        <v>112.19677605077845</v>
      </c>
      <c r="F226" s="7">
        <f aca="true" t="shared" si="33" ref="F226:F245">$G$21*H226+$G$22*H225+$G$23*F225</f>
        <v>-9.99755800801351</v>
      </c>
      <c r="G226" s="6">
        <f aca="true" t="shared" si="34" ref="G226:G245">I$8-I$10*(E225+$G$20*H225/2)-I$11*($G$22*H225+$G$23*F225)</f>
        <v>324.7047643444218</v>
      </c>
      <c r="H226" s="7">
        <f t="shared" si="28"/>
        <v>-59.13881940692547</v>
      </c>
      <c r="I226" s="6">
        <f t="shared" si="29"/>
        <v>355.0967065389335</v>
      </c>
      <c r="J226" s="6"/>
    </row>
    <row r="227" spans="2:10" ht="12">
      <c r="B227" s="11"/>
      <c r="C227" s="6">
        <f t="shared" si="30"/>
        <v>88.19999999999992</v>
      </c>
      <c r="D227" s="6">
        <f t="shared" si="31"/>
        <v>-21</v>
      </c>
      <c r="E227" s="6">
        <f t="shared" si="32"/>
        <v>106.28337675915411</v>
      </c>
      <c r="F227" s="7">
        <f t="shared" si="33"/>
        <v>-10.48647362428307</v>
      </c>
      <c r="G227" s="6">
        <f t="shared" si="34"/>
        <v>324.76769550149453</v>
      </c>
      <c r="H227" s="7">
        <f t="shared" si="28"/>
        <v>-59.12916642555195</v>
      </c>
      <c r="I227" s="6">
        <f t="shared" si="29"/>
        <v>355.15467694679194</v>
      </c>
      <c r="J227" s="6"/>
    </row>
    <row r="228" spans="3:10" ht="12">
      <c r="C228" s="6">
        <f t="shared" si="30"/>
        <v>88.29999999999991</v>
      </c>
      <c r="D228" s="6">
        <f t="shared" si="31"/>
        <v>-21</v>
      </c>
      <c r="E228" s="6">
        <f t="shared" si="32"/>
        <v>100.37093917416982</v>
      </c>
      <c r="F228" s="7">
        <f t="shared" si="33"/>
        <v>-10.970428758074187</v>
      </c>
      <c r="G228" s="6">
        <f t="shared" si="34"/>
        <v>324.8301770939742</v>
      </c>
      <c r="H228" s="7">
        <f t="shared" si="28"/>
        <v>-59.119585274124404</v>
      </c>
      <c r="I228" s="6">
        <f t="shared" si="29"/>
        <v>355.2122347040774</v>
      </c>
      <c r="J228" s="6"/>
    </row>
    <row r="229" spans="3:10" ht="12">
      <c r="C229" s="6">
        <f t="shared" si="30"/>
        <v>88.3999999999999</v>
      </c>
      <c r="D229" s="6">
        <f t="shared" si="31"/>
        <v>-21</v>
      </c>
      <c r="E229" s="6">
        <f t="shared" si="32"/>
        <v>94.45945615068989</v>
      </c>
      <c r="F229" s="7">
        <f t="shared" si="33"/>
        <v>-11.44947347795881</v>
      </c>
      <c r="G229" s="6">
        <f t="shared" si="34"/>
        <v>324.89221365135745</v>
      </c>
      <c r="H229" s="7">
        <f t="shared" si="28"/>
        <v>-59.11007519546512</v>
      </c>
      <c r="I229" s="6">
        <f t="shared" si="29"/>
        <v>355.26938395116633</v>
      </c>
      <c r="J229" s="6"/>
    </row>
    <row r="230" spans="3:10" ht="12">
      <c r="C230" s="6">
        <f t="shared" si="30"/>
        <v>88.4999999999999</v>
      </c>
      <c r="D230" s="6">
        <f t="shared" si="31"/>
        <v>-21</v>
      </c>
      <c r="E230" s="6">
        <f t="shared" si="32"/>
        <v>88.5489206188802</v>
      </c>
      <c r="F230" s="7">
        <f t="shared" si="33"/>
        <v>-11.923657346825708</v>
      </c>
      <c r="G230" s="6">
        <f t="shared" si="34"/>
        <v>324.9538096573833</v>
      </c>
      <c r="H230" s="7">
        <f t="shared" si="28"/>
        <v>-59.10063544071953</v>
      </c>
      <c r="I230" s="6">
        <f t="shared" si="29"/>
        <v>355.32612878695517</v>
      </c>
      <c r="J230" s="6"/>
    </row>
    <row r="231" spans="3:10" ht="12">
      <c r="C231" s="6">
        <f t="shared" si="30"/>
        <v>88.5999999999999</v>
      </c>
      <c r="D231" s="6">
        <f t="shared" si="31"/>
        <v>-21</v>
      </c>
      <c r="E231" s="6">
        <f t="shared" si="32"/>
        <v>82.63932558338081</v>
      </c>
      <c r="F231" s="7">
        <f t="shared" si="33"/>
        <v>-12.39302942699443</v>
      </c>
      <c r="G231" s="6">
        <f t="shared" si="34"/>
        <v>325.0149695504965</v>
      </c>
      <c r="H231" s="7">
        <f t="shared" si="28"/>
        <v>-59.09126526925912</v>
      </c>
      <c r="I231" s="6">
        <f t="shared" si="29"/>
        <v>355.3824732692734</v>
      </c>
      <c r="J231" s="6"/>
    </row>
    <row r="232" spans="3:10" ht="12">
      <c r="C232" s="6">
        <f t="shared" si="30"/>
        <v>88.69999999999989</v>
      </c>
      <c r="D232" s="6">
        <f t="shared" si="31"/>
        <v>-21</v>
      </c>
      <c r="E232" s="6">
        <f t="shared" si="32"/>
        <v>76.73066412248818</v>
      </c>
      <c r="F232" s="7">
        <f t="shared" si="33"/>
        <v>-12.857638285277421</v>
      </c>
      <c r="G232" s="6">
        <f t="shared" si="34"/>
        <v>325.07569772430526</v>
      </c>
      <c r="H232" s="7">
        <f t="shared" si="28"/>
        <v>-59.08196394858442</v>
      </c>
      <c r="I232" s="6">
        <f t="shared" si="29"/>
        <v>355.43842141529143</v>
      </c>
      <c r="J232" s="6"/>
    </row>
    <row r="233" spans="3:10" ht="12">
      <c r="C233" s="6">
        <f t="shared" si="30"/>
        <v>88.79999999999988</v>
      </c>
      <c r="D233" s="6">
        <f t="shared" si="31"/>
        <v>-21</v>
      </c>
      <c r="E233" s="6">
        <f t="shared" si="32"/>
        <v>70.82292938734697</v>
      </c>
      <c r="F233" s="7">
        <f t="shared" si="33"/>
        <v>-13.317531997990821</v>
      </c>
      <c r="G233" s="6">
        <f t="shared" si="34"/>
        <v>325.1359985280352</v>
      </c>
      <c r="H233" s="7">
        <f t="shared" si="28"/>
        <v>-59.07273075423067</v>
      </c>
      <c r="I233" s="6">
        <f t="shared" si="29"/>
        <v>355.49397720192627</v>
      </c>
      <c r="J233" s="6"/>
    </row>
    <row r="234" spans="3:10" ht="12">
      <c r="C234" s="6">
        <f t="shared" si="30"/>
        <v>88.89999999999988</v>
      </c>
      <c r="D234" s="6">
        <f t="shared" si="31"/>
        <v>-21</v>
      </c>
      <c r="E234" s="6">
        <f t="shared" si="32"/>
        <v>64.91611460115132</v>
      </c>
      <c r="F234" s="7">
        <f t="shared" si="33"/>
        <v>-13.772758155914453</v>
      </c>
      <c r="G234" s="6">
        <f t="shared" si="34"/>
        <v>325.1958762669784</v>
      </c>
      <c r="H234" s="7">
        <f t="shared" si="28"/>
        <v>-59.063564969673294</v>
      </c>
      <c r="I234" s="6">
        <f t="shared" si="29"/>
        <v>355.5491445662419</v>
      </c>
      <c r="J234" s="6"/>
    </row>
    <row r="235" spans="3:10" ht="12">
      <c r="C235" s="6">
        <f t="shared" si="30"/>
        <v>88.99999999999987</v>
      </c>
      <c r="D235" s="6">
        <f t="shared" si="31"/>
        <v>-21</v>
      </c>
      <c r="E235" s="6">
        <f t="shared" si="32"/>
        <v>59.01021305835542</v>
      </c>
      <c r="F235" s="7">
        <f t="shared" si="33"/>
        <v>-14.22336386920154</v>
      </c>
      <c r="G235" s="6">
        <f t="shared" si="34"/>
        <v>325.25533520293754</v>
      </c>
      <c r="H235" s="7">
        <f t="shared" si="28"/>
        <v>-59.054465886235754</v>
      </c>
      <c r="I235" s="6">
        <f t="shared" si="29"/>
        <v>355.60392740584626</v>
      </c>
      <c r="J235" s="6"/>
    </row>
    <row r="236" spans="3:10" ht="12">
      <c r="C236" s="6">
        <f t="shared" si="30"/>
        <v>89.09999999999987</v>
      </c>
      <c r="D236" s="6">
        <f t="shared" si="31"/>
        <v>-21</v>
      </c>
      <c r="E236" s="6">
        <f t="shared" si="32"/>
        <v>53.105218123893295</v>
      </c>
      <c r="F236" s="7">
        <f t="shared" si="33"/>
        <v>-14.66939577223865</v>
      </c>
      <c r="G236" s="6">
        <f t="shared" si="34"/>
        <v>325.3143795546661</v>
      </c>
      <c r="H236" s="7">
        <f t="shared" si="28"/>
        <v>-59.0454328029977</v>
      </c>
      <c r="I236" s="6">
        <f t="shared" si="29"/>
        <v>355.65832957928376</v>
      </c>
      <c r="J236" s="6"/>
    </row>
    <row r="237" spans="3:10" ht="12">
      <c r="C237" s="6">
        <f t="shared" si="30"/>
        <v>89.19999999999986</v>
      </c>
      <c r="D237" s="6">
        <f t="shared" si="31"/>
        <v>-21</v>
      </c>
      <c r="E237" s="6">
        <f t="shared" si="32"/>
        <v>47.20112323240772</v>
      </c>
      <c r="F237" s="7">
        <f t="shared" si="33"/>
        <v>-15.110900028456381</v>
      </c>
      <c r="G237" s="6">
        <f t="shared" si="34"/>
        <v>325.3730134983039</v>
      </c>
      <c r="H237" s="7">
        <f t="shared" si="28"/>
        <v>-59.03646502670488</v>
      </c>
      <c r="I237" s="6">
        <f t="shared" si="29"/>
        <v>355.712354906425</v>
      </c>
      <c r="J237" s="6"/>
    </row>
    <row r="238" spans="3:10" ht="12">
      <c r="C238" s="6">
        <f t="shared" si="30"/>
        <v>89.29999999999986</v>
      </c>
      <c r="D238" s="6">
        <f t="shared" si="31"/>
        <v>-21</v>
      </c>
      <c r="E238" s="6">
        <f t="shared" si="32"/>
        <v>41.297921887488016</v>
      </c>
      <c r="F238" s="7">
        <f t="shared" si="33"/>
        <v>-15.54792233509129</v>
      </c>
      <c r="G238" s="6">
        <f t="shared" si="34"/>
        <v>325.4312411678079</v>
      </c>
      <c r="H238" s="7">
        <f t="shared" si="28"/>
        <v>-59.02756187168016</v>
      </c>
      <c r="I238" s="6">
        <f t="shared" si="29"/>
        <v>355.7660071688517</v>
      </c>
      <c r="J238" s="6"/>
    </row>
    <row r="239" spans="3:10" ht="12">
      <c r="C239" s="6">
        <f t="shared" si="30"/>
        <v>89.39999999999985</v>
      </c>
      <c r="D239" s="6">
        <f t="shared" si="31"/>
        <v>-21</v>
      </c>
      <c r="E239" s="6">
        <f t="shared" si="32"/>
        <v>35.3956076609168</v>
      </c>
      <c r="F239" s="7">
        <f t="shared" si="33"/>
        <v>-15.980507927899545</v>
      </c>
      <c r="G239" s="6">
        <f t="shared" si="34"/>
        <v>325.4890666553792</v>
      </c>
      <c r="H239" s="7">
        <f t="shared" si="28"/>
        <v>-59.01872265973521</v>
      </c>
      <c r="I239" s="6">
        <f t="shared" si="29"/>
        <v>355.8192901102381</v>
      </c>
      <c r="J239" s="6"/>
    </row>
    <row r="240" spans="3:10" ht="12">
      <c r="C240" s="6">
        <f t="shared" si="30"/>
        <v>89.49999999999984</v>
      </c>
      <c r="D240" s="6">
        <f t="shared" si="31"/>
        <v>-21</v>
      </c>
      <c r="E240" s="6">
        <f t="shared" si="32"/>
        <v>29.49417419192541</v>
      </c>
      <c r="F240" s="7">
        <f t="shared" si="33"/>
        <v>-16.408701585822826</v>
      </c>
      <c r="G240" s="6">
        <f t="shared" si="34"/>
        <v>325.5464940118852</v>
      </c>
      <c r="H240" s="7">
        <f t="shared" si="28"/>
        <v>-59.00994672008382</v>
      </c>
      <c r="I240" s="6">
        <f t="shared" si="29"/>
        <v>355.87220743672896</v>
      </c>
      <c r="J240" s="6"/>
    </row>
    <row r="241" spans="3:10" ht="12">
      <c r="C241" s="6">
        <f t="shared" si="30"/>
        <v>89.59999999999984</v>
      </c>
      <c r="D241" s="6">
        <f t="shared" si="31"/>
        <v>-21</v>
      </c>
      <c r="E241" s="6">
        <f t="shared" si="32"/>
        <v>23.59361518645796</v>
      </c>
      <c r="F241" s="7">
        <f t="shared" si="33"/>
        <v>-16.83254763560692</v>
      </c>
      <c r="G241" s="6">
        <f t="shared" si="34"/>
        <v>325.6035272472777</v>
      </c>
      <c r="H241" s="7">
        <f t="shared" si="28"/>
        <v>-59.00123338925635</v>
      </c>
      <c r="I241" s="6">
        <f t="shared" si="29"/>
        <v>355.9247628173132</v>
      </c>
      <c r="J241" s="6"/>
    </row>
    <row r="242" spans="3:10" ht="12">
      <c r="C242" s="6">
        <f t="shared" si="30"/>
        <v>89.69999999999983</v>
      </c>
      <c r="D242" s="6">
        <f t="shared" si="31"/>
        <v>-21</v>
      </c>
      <c r="E242" s="6">
        <f t="shared" si="32"/>
        <v>17.693924416443974</v>
      </c>
      <c r="F242" s="7">
        <f t="shared" si="33"/>
        <v>-17.25208995637354</v>
      </c>
      <c r="G242" s="6">
        <f t="shared" si="34"/>
        <v>325.6601703310068</v>
      </c>
      <c r="H242" s="7">
        <f t="shared" si="28"/>
        <v>-58.992582011014576</v>
      </c>
      <c r="I242" s="6">
        <f t="shared" si="29"/>
        <v>355.97695988419474</v>
      </c>
      <c r="J242" s="6"/>
    </row>
    <row r="243" spans="3:10" ht="12">
      <c r="C243" s="6">
        <f t="shared" si="30"/>
        <v>89.79999999999983</v>
      </c>
      <c r="D243" s="6">
        <f t="shared" si="31"/>
        <v>-21</v>
      </c>
      <c r="E243" s="6">
        <f t="shared" si="32"/>
        <v>11.795095719079377</v>
      </c>
      <c r="F243" s="7">
        <f t="shared" si="33"/>
        <v>-17.667371984145767</v>
      </c>
      <c r="G243" s="6">
        <f t="shared" si="34"/>
        <v>325.7164271924305</v>
      </c>
      <c r="H243" s="7">
        <f t="shared" si="28"/>
        <v>-58.983991936268616</v>
      </c>
      <c r="I243" s="6">
        <f t="shared" si="29"/>
        <v>356.02880223315873</v>
      </c>
      <c r="J243" s="6"/>
    </row>
    <row r="244" spans="3:10" ht="12">
      <c r="C244" s="6">
        <f t="shared" si="30"/>
        <v>89.89999999999982</v>
      </c>
      <c r="D244" s="6">
        <f t="shared" si="31"/>
        <v>-21</v>
      </c>
      <c r="E244" s="6">
        <f t="shared" si="32"/>
        <v>5.897122996115805</v>
      </c>
      <c r="F244" s="7">
        <f t="shared" si="33"/>
        <v>-18.0784367163277</v>
      </c>
      <c r="G244" s="6">
        <f t="shared" si="34"/>
        <v>325.77230172122023</v>
      </c>
      <c r="H244" s="7">
        <f t="shared" si="28"/>
        <v>-58.97546252299407</v>
      </c>
      <c r="I244" s="6">
        <f t="shared" si="29"/>
        <v>356.08029342393473</v>
      </c>
      <c r="J244" s="6"/>
    </row>
    <row r="245" spans="3:10" ht="12">
      <c r="C245" s="6">
        <f t="shared" si="30"/>
        <v>89.99999999999982</v>
      </c>
      <c r="D245" s="6">
        <f t="shared" si="31"/>
        <v>-21</v>
      </c>
      <c r="E245" s="6">
        <f t="shared" si="32"/>
        <v>2.131581249287251E-07</v>
      </c>
      <c r="F245" s="7">
        <f t="shared" si="33"/>
        <v>-18.485326716138683</v>
      </c>
      <c r="G245" s="6">
        <f t="shared" si="34"/>
        <v>325.82779776776226</v>
      </c>
      <c r="H245" s="7">
        <f t="shared" si="28"/>
        <v>-58.96699313615078</v>
      </c>
      <c r="I245" s="6">
        <f t="shared" si="29"/>
        <v>356.13143698055654</v>
      </c>
      <c r="J245" s="6"/>
    </row>
    <row r="246" spans="3:10" ht="12">
      <c r="C246" s="6"/>
      <c r="D246" s="6"/>
      <c r="E246" s="6"/>
      <c r="F246" s="7"/>
      <c r="G246" s="6"/>
      <c r="H246" s="5"/>
      <c r="I246" s="7"/>
      <c r="J246" s="6"/>
    </row>
    <row r="247" spans="3:10" ht="12">
      <c r="C247" s="6"/>
      <c r="D247" s="6"/>
      <c r="E247" s="6"/>
      <c r="F247" s="7"/>
      <c r="G247" s="6"/>
      <c r="H247" s="5"/>
      <c r="I247" s="7"/>
      <c r="J247" s="6"/>
    </row>
    <row r="248" spans="3:10" ht="12">
      <c r="C248" s="6"/>
      <c r="D248" s="6"/>
      <c r="E248" s="6"/>
      <c r="F248" s="7"/>
      <c r="G248" s="6"/>
      <c r="H248" s="5"/>
      <c r="I248" s="7"/>
      <c r="J248" s="6"/>
    </row>
    <row r="249" spans="3:10" ht="12">
      <c r="C249" s="6"/>
      <c r="D249" s="6"/>
      <c r="E249" s="6"/>
      <c r="F249" s="7"/>
      <c r="G249" s="6"/>
      <c r="H249" s="5"/>
      <c r="I249" s="7"/>
      <c r="J249" s="6"/>
    </row>
    <row r="250" spans="3:10" ht="12">
      <c r="C250" s="6"/>
      <c r="D250" s="6"/>
      <c r="E250" s="6"/>
      <c r="F250" s="7"/>
      <c r="G250" s="6"/>
      <c r="H250" s="5"/>
      <c r="I250" s="7"/>
      <c r="J250" s="6"/>
    </row>
    <row r="251" spans="3:10" ht="12">
      <c r="C251" s="6"/>
      <c r="D251" s="6"/>
      <c r="E251" s="6"/>
      <c r="F251" s="7"/>
      <c r="G251" s="6"/>
      <c r="H251" s="5"/>
      <c r="I251" s="7"/>
      <c r="J251" s="6"/>
    </row>
    <row r="252" spans="3:10" ht="12">
      <c r="C252" s="6"/>
      <c r="D252" s="6"/>
      <c r="E252" s="6"/>
      <c r="F252" s="7"/>
      <c r="G252" s="6"/>
      <c r="H252" s="5"/>
      <c r="I252" s="7"/>
      <c r="J252" s="6"/>
    </row>
    <row r="253" spans="3:10" ht="12">
      <c r="C253" s="6"/>
      <c r="D253" s="6"/>
      <c r="E253" s="6"/>
      <c r="F253" s="7"/>
      <c r="G253" s="6"/>
      <c r="H253" s="5"/>
      <c r="I253" s="7"/>
      <c r="J253" s="6"/>
    </row>
    <row r="254" spans="3:10" ht="12">
      <c r="C254" s="6"/>
      <c r="D254" s="6"/>
      <c r="E254" s="6"/>
      <c r="F254" s="7"/>
      <c r="G254" s="6"/>
      <c r="H254" s="5"/>
      <c r="I254" s="7"/>
      <c r="J254" s="6"/>
    </row>
    <row r="255" spans="3:10" ht="12">
      <c r="C255" s="6"/>
      <c r="D255" s="6"/>
      <c r="E255" s="6"/>
      <c r="F255" s="7"/>
      <c r="G255" s="6"/>
      <c r="H255" s="5"/>
      <c r="I255" s="7"/>
      <c r="J255" s="6"/>
    </row>
    <row r="256" spans="3:10" ht="12">
      <c r="C256" s="6"/>
      <c r="D256" s="6"/>
      <c r="E256" s="6"/>
      <c r="F256" s="7"/>
      <c r="G256" s="6"/>
      <c r="H256" s="5"/>
      <c r="I256" s="7"/>
      <c r="J256" s="6"/>
    </row>
    <row r="257" spans="3:10" ht="12">
      <c r="C257" s="6"/>
      <c r="D257" s="6"/>
      <c r="E257" s="6"/>
      <c r="F257" s="7"/>
      <c r="G257" s="6"/>
      <c r="H257" s="5"/>
      <c r="I257" s="7"/>
      <c r="J257" s="6"/>
    </row>
    <row r="258" spans="3:10" ht="12">
      <c r="C258" s="6"/>
      <c r="D258" s="6"/>
      <c r="E258" s="6"/>
      <c r="F258" s="7"/>
      <c r="G258" s="6"/>
      <c r="H258" s="5"/>
      <c r="I258" s="7"/>
      <c r="J258" s="6"/>
    </row>
    <row r="259" spans="3:10" ht="12">
      <c r="C259" s="6"/>
      <c r="D259" s="6"/>
      <c r="E259" s="6"/>
      <c r="F259" s="7"/>
      <c r="G259" s="6"/>
      <c r="H259" s="5"/>
      <c r="I259" s="7"/>
      <c r="J259" s="6"/>
    </row>
    <row r="260" spans="3:10" ht="12">
      <c r="C260" s="6"/>
      <c r="D260" s="6"/>
      <c r="E260" s="6"/>
      <c r="F260" s="7"/>
      <c r="G260" s="6"/>
      <c r="H260" s="5"/>
      <c r="I260" s="7"/>
      <c r="J260" s="6"/>
    </row>
    <row r="261" spans="3:10" ht="12">
      <c r="C261" s="6"/>
      <c r="D261" s="6"/>
      <c r="E261" s="6"/>
      <c r="F261" s="7"/>
      <c r="G261" s="6"/>
      <c r="H261" s="5"/>
      <c r="I261" s="7"/>
      <c r="J261" s="6"/>
    </row>
    <row r="262" spans="3:10" ht="12">
      <c r="C262" s="6"/>
      <c r="D262" s="6"/>
      <c r="E262" s="6"/>
      <c r="F262" s="7"/>
      <c r="G262" s="6"/>
      <c r="H262" s="5"/>
      <c r="I262" s="7"/>
      <c r="J262" s="6"/>
    </row>
    <row r="263" spans="3:10" ht="12">
      <c r="C263" s="6"/>
      <c r="D263" s="6"/>
      <c r="E263" s="6"/>
      <c r="F263" s="7"/>
      <c r="G263" s="6"/>
      <c r="H263" s="5"/>
      <c r="I263" s="7"/>
      <c r="J263" s="6"/>
    </row>
    <row r="264" spans="3:10" ht="12">
      <c r="C264" s="6"/>
      <c r="D264" s="6"/>
      <c r="E264" s="6"/>
      <c r="F264" s="7"/>
      <c r="G264" s="6"/>
      <c r="H264" s="5"/>
      <c r="I264" s="7"/>
      <c r="J264" s="6"/>
    </row>
    <row r="265" spans="3:10" ht="12">
      <c r="C265" s="6"/>
      <c r="D265" s="6"/>
      <c r="E265" s="6"/>
      <c r="F265" s="7"/>
      <c r="G265" s="6"/>
      <c r="H265" s="5"/>
      <c r="I265" s="7"/>
      <c r="J265" s="6"/>
    </row>
    <row r="266" spans="3:10" ht="12">
      <c r="C266" s="6"/>
      <c r="D266" s="6"/>
      <c r="E266" s="6"/>
      <c r="F266" s="7"/>
      <c r="G266" s="6"/>
      <c r="H266" s="5"/>
      <c r="I266" s="7"/>
      <c r="J266" s="6"/>
    </row>
    <row r="267" spans="3:10" ht="12">
      <c r="C267" s="6"/>
      <c r="D267" s="6"/>
      <c r="E267" s="6"/>
      <c r="F267" s="7"/>
      <c r="G267" s="6"/>
      <c r="H267" s="5"/>
      <c r="I267" s="7"/>
      <c r="J267" s="6"/>
    </row>
    <row r="268" spans="3:10" ht="12">
      <c r="C268" s="6"/>
      <c r="D268" s="6"/>
      <c r="E268" s="6"/>
      <c r="F268" s="7"/>
      <c r="G268" s="6"/>
      <c r="H268" s="5"/>
      <c r="I268" s="7"/>
      <c r="J268" s="6"/>
    </row>
    <row r="269" spans="3:10" ht="12">
      <c r="C269" s="6"/>
      <c r="D269" s="6"/>
      <c r="E269" s="6"/>
      <c r="F269" s="7"/>
      <c r="G269" s="6"/>
      <c r="H269" s="5"/>
      <c r="I269" s="7"/>
      <c r="J269" s="6"/>
    </row>
    <row r="270" spans="3:10" ht="12">
      <c r="C270" s="6"/>
      <c r="D270" s="6"/>
      <c r="E270" s="6"/>
      <c r="F270" s="7"/>
      <c r="G270" s="6"/>
      <c r="H270" s="5"/>
      <c r="I270" s="7"/>
      <c r="J270" s="6"/>
    </row>
    <row r="271" spans="3:10" ht="12">
      <c r="C271" s="6"/>
      <c r="D271" s="6"/>
      <c r="E271" s="6"/>
      <c r="F271" s="7"/>
      <c r="G271" s="6"/>
      <c r="H271" s="5"/>
      <c r="I271" s="7"/>
      <c r="J271" s="6"/>
    </row>
    <row r="272" spans="3:10" ht="12">
      <c r="C272" s="6"/>
      <c r="D272" s="6"/>
      <c r="E272" s="6"/>
      <c r="F272" s="7"/>
      <c r="G272" s="6"/>
      <c r="H272" s="5"/>
      <c r="I272" s="7"/>
      <c r="J272" s="6"/>
    </row>
    <row r="273" spans="3:10" ht="12">
      <c r="C273" s="6"/>
      <c r="D273" s="6"/>
      <c r="E273" s="6"/>
      <c r="F273" s="7"/>
      <c r="G273" s="6"/>
      <c r="H273" s="5"/>
      <c r="I273" s="7"/>
      <c r="J273" s="6"/>
    </row>
    <row r="274" spans="3:10" ht="12">
      <c r="C274" s="6"/>
      <c r="D274" s="6"/>
      <c r="E274" s="6"/>
      <c r="F274" s="7"/>
      <c r="G274" s="6"/>
      <c r="H274" s="5"/>
      <c r="I274" s="7"/>
      <c r="J274" s="6"/>
    </row>
    <row r="275" spans="3:10" ht="12">
      <c r="C275" s="6"/>
      <c r="D275" s="6"/>
      <c r="E275" s="6"/>
      <c r="F275" s="7"/>
      <c r="G275" s="6"/>
      <c r="H275" s="5"/>
      <c r="I275" s="7"/>
      <c r="J275" s="6"/>
    </row>
    <row r="276" spans="3:10" ht="12">
      <c r="C276" s="6"/>
      <c r="D276" s="6"/>
      <c r="E276" s="6"/>
      <c r="F276" s="7"/>
      <c r="G276" s="6"/>
      <c r="H276" s="5"/>
      <c r="I276" s="7"/>
      <c r="J276" s="6"/>
    </row>
    <row r="277" spans="3:10" ht="12">
      <c r="C277" s="6"/>
      <c r="D277" s="6"/>
      <c r="E277" s="6"/>
      <c r="F277" s="7"/>
      <c r="G277" s="6"/>
      <c r="H277" s="5"/>
      <c r="I277" s="7"/>
      <c r="J277" s="6"/>
    </row>
    <row r="278" spans="3:10" ht="12">
      <c r="C278" s="6"/>
      <c r="D278" s="6"/>
      <c r="E278" s="6"/>
      <c r="F278" s="7"/>
      <c r="G278" s="6"/>
      <c r="H278" s="5"/>
      <c r="I278" s="7"/>
      <c r="J278" s="6"/>
    </row>
    <row r="279" spans="3:10" ht="12">
      <c r="C279" s="6"/>
      <c r="D279" s="6"/>
      <c r="E279" s="6"/>
      <c r="F279" s="7"/>
      <c r="G279" s="6"/>
      <c r="H279" s="5"/>
      <c r="I279" s="7"/>
      <c r="J279" s="6"/>
    </row>
    <row r="280" spans="3:10" ht="12">
      <c r="C280" s="6"/>
      <c r="D280" s="6"/>
      <c r="E280" s="6"/>
      <c r="F280" s="7"/>
      <c r="G280" s="6"/>
      <c r="H280" s="5"/>
      <c r="I280" s="7"/>
      <c r="J280" s="6"/>
    </row>
    <row r="281" spans="3:10" ht="12">
      <c r="C281" s="6"/>
      <c r="D281" s="6"/>
      <c r="E281" s="6"/>
      <c r="F281" s="7"/>
      <c r="G281" s="6"/>
      <c r="H281" s="5"/>
      <c r="I281" s="7"/>
      <c r="J281" s="6"/>
    </row>
    <row r="282" spans="3:10" ht="12">
      <c r="C282" s="6"/>
      <c r="D282" s="6"/>
      <c r="E282" s="6"/>
      <c r="F282" s="7"/>
      <c r="G282" s="6"/>
      <c r="H282" s="5"/>
      <c r="I282" s="7"/>
      <c r="J282" s="6"/>
    </row>
    <row r="283" spans="3:10" ht="12">
      <c r="C283" s="6"/>
      <c r="D283" s="6"/>
      <c r="E283" s="6"/>
      <c r="F283" s="7"/>
      <c r="G283" s="6"/>
      <c r="H283" s="5"/>
      <c r="I283" s="7"/>
      <c r="J283" s="6"/>
    </row>
    <row r="284" spans="3:10" ht="12">
      <c r="C284" s="6"/>
      <c r="D284" s="6"/>
      <c r="E284" s="6"/>
      <c r="F284" s="7"/>
      <c r="G284" s="6"/>
      <c r="H284" s="5"/>
      <c r="I284" s="7"/>
      <c r="J284" s="6"/>
    </row>
    <row r="285" spans="3:10" ht="12">
      <c r="C285" s="6"/>
      <c r="D285" s="6"/>
      <c r="E285" s="6"/>
      <c r="F285" s="7"/>
      <c r="G285" s="6"/>
      <c r="H285" s="5"/>
      <c r="I285" s="7"/>
      <c r="J285" s="6"/>
    </row>
    <row r="286" spans="3:10" ht="12">
      <c r="C286" s="6"/>
      <c r="D286" s="6"/>
      <c r="E286" s="6"/>
      <c r="F286" s="7"/>
      <c r="G286" s="6"/>
      <c r="H286" s="5"/>
      <c r="I286" s="7"/>
      <c r="J286" s="6"/>
    </row>
    <row r="287" spans="3:10" ht="12">
      <c r="C287" s="6"/>
      <c r="D287" s="6"/>
      <c r="E287" s="6"/>
      <c r="F287" s="7"/>
      <c r="G287" s="6"/>
      <c r="H287" s="5"/>
      <c r="I287" s="7"/>
      <c r="J287" s="6"/>
    </row>
    <row r="288" spans="3:10" ht="12">
      <c r="C288" s="6"/>
      <c r="D288" s="6"/>
      <c r="E288" s="6"/>
      <c r="F288" s="7"/>
      <c r="G288" s="6"/>
      <c r="H288" s="5"/>
      <c r="I288" s="7"/>
      <c r="J288" s="6"/>
    </row>
    <row r="289" spans="3:10" ht="12">
      <c r="C289" s="6"/>
      <c r="D289" s="6"/>
      <c r="E289" s="6"/>
      <c r="F289" s="7"/>
      <c r="G289" s="6"/>
      <c r="H289" s="5"/>
      <c r="I289" s="7"/>
      <c r="J289" s="6"/>
    </row>
    <row r="290" spans="3:10" ht="12">
      <c r="C290" s="6"/>
      <c r="D290" s="6"/>
      <c r="E290" s="6"/>
      <c r="F290" s="7"/>
      <c r="G290" s="6"/>
      <c r="H290" s="5"/>
      <c r="I290" s="7"/>
      <c r="J290" s="6"/>
    </row>
    <row r="291" spans="3:10" ht="12">
      <c r="C291" s="6"/>
      <c r="D291" s="6"/>
      <c r="E291" s="6"/>
      <c r="F291" s="7"/>
      <c r="G291" s="6"/>
      <c r="H291" s="5"/>
      <c r="I291" s="7"/>
      <c r="J291" s="6"/>
    </row>
    <row r="292" spans="3:10" ht="12">
      <c r="C292" s="6"/>
      <c r="D292" s="6"/>
      <c r="E292" s="6"/>
      <c r="F292" s="7"/>
      <c r="G292" s="6"/>
      <c r="H292" s="5"/>
      <c r="I292" s="7"/>
      <c r="J292" s="6"/>
    </row>
    <row r="293" spans="3:10" ht="12">
      <c r="C293" s="6"/>
      <c r="D293" s="6"/>
      <c r="E293" s="6"/>
      <c r="F293" s="7"/>
      <c r="G293" s="6"/>
      <c r="H293" s="5"/>
      <c r="I293" s="7"/>
      <c r="J293" s="6"/>
    </row>
    <row r="294" spans="3:10" ht="12">
      <c r="C294" s="6"/>
      <c r="D294" s="6"/>
      <c r="E294" s="6"/>
      <c r="F294" s="7"/>
      <c r="G294" s="6"/>
      <c r="H294" s="5"/>
      <c r="I294" s="7"/>
      <c r="J294" s="6"/>
    </row>
    <row r="295" spans="3:10" ht="12">
      <c r="C295" s="6"/>
      <c r="D295" s="6"/>
      <c r="E295" s="6"/>
      <c r="F295" s="7"/>
      <c r="G295" s="6"/>
      <c r="H295" s="5"/>
      <c r="I295" s="7"/>
      <c r="J295" s="6"/>
    </row>
    <row r="296" spans="3:10" ht="12">
      <c r="C296" s="6"/>
      <c r="D296" s="6"/>
      <c r="E296" s="6"/>
      <c r="F296" s="7"/>
      <c r="G296" s="6"/>
      <c r="H296" s="5"/>
      <c r="I296" s="7"/>
      <c r="J296" s="6"/>
    </row>
    <row r="297" ht="3" customHeight="1"/>
    <row r="299" ht="12">
      <c r="A299" s="2"/>
    </row>
    <row r="300" ht="3" customHeight="1"/>
    <row r="301" ht="12">
      <c r="A301" s="2"/>
    </row>
    <row r="302" ht="12">
      <c r="A302" s="2"/>
    </row>
    <row r="303" spans="1:10" ht="12">
      <c r="A303" s="2"/>
      <c r="J303" s="6"/>
    </row>
    <row r="304" ht="12">
      <c r="J304" s="6"/>
    </row>
    <row r="305" ht="12">
      <c r="J305" s="6"/>
    </row>
    <row r="306" ht="12">
      <c r="J306" s="6"/>
    </row>
    <row r="307" ht="12">
      <c r="J307" s="6"/>
    </row>
    <row r="308" ht="12">
      <c r="J308" s="6"/>
    </row>
    <row r="309" ht="12">
      <c r="J309" s="6"/>
    </row>
    <row r="310" ht="12">
      <c r="J310" s="6"/>
    </row>
    <row r="311" ht="12">
      <c r="J311" s="6"/>
    </row>
    <row r="312" ht="12">
      <c r="J312" s="6"/>
    </row>
    <row r="313" ht="12">
      <c r="J313" s="6"/>
    </row>
    <row r="314" ht="12">
      <c r="J314" s="6"/>
    </row>
    <row r="315" ht="12">
      <c r="J315" s="6"/>
    </row>
    <row r="316" ht="12">
      <c r="J316" s="6"/>
    </row>
    <row r="317" ht="12">
      <c r="J317" s="6"/>
    </row>
    <row r="318" ht="12">
      <c r="J318" s="6"/>
    </row>
    <row r="319" ht="12">
      <c r="J319" s="6"/>
    </row>
    <row r="320" ht="12">
      <c r="J320" s="6"/>
    </row>
    <row r="321" ht="12">
      <c r="J321" s="6"/>
    </row>
  </sheetData>
  <sheetProtection sheet="1" objects="1" scenarios="1" selectLockedCells="1"/>
  <printOptions/>
  <pageMargins left="0.75" right="0.59" top="1" bottom="0.52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zoomScale="125" zoomScaleNormal="125" workbookViewId="0" topLeftCell="A1">
      <selection activeCell="A1" sqref="A1"/>
    </sheetView>
  </sheetViews>
  <sheetFormatPr defaultColWidth="9.00390625" defaultRowHeight="12"/>
  <cols>
    <col min="1" max="1" width="14.125" style="0" customWidth="1"/>
    <col min="2" max="2" width="8.875" style="0" customWidth="1"/>
    <col min="3" max="3" width="13.875" style="0" customWidth="1"/>
    <col min="4" max="7" width="9.875" style="0" customWidth="1"/>
    <col min="8" max="8" width="11.375" style="0" customWidth="1"/>
    <col min="9" max="9" width="11.875" style="0" customWidth="1"/>
    <col min="10" max="10" width="10.25390625" style="0" customWidth="1"/>
    <col min="11" max="16384" width="11.375" style="0" customWidth="1"/>
  </cols>
  <sheetData>
    <row r="1" ht="16.5" customHeight="1">
      <c r="C1" s="46" t="s">
        <v>88</v>
      </c>
    </row>
    <row r="2" spans="1:10" ht="12">
      <c r="A2" t="s">
        <v>89</v>
      </c>
      <c r="J2" t="s">
        <v>90</v>
      </c>
    </row>
    <row r="3" ht="3" customHeight="1" thickBot="1"/>
    <row r="4" spans="1:11" ht="18" customHeight="1">
      <c r="A4" s="16"/>
      <c r="B4" s="30" t="s">
        <v>97</v>
      </c>
      <c r="C4" s="32"/>
      <c r="D4" s="47" t="s">
        <v>96</v>
      </c>
      <c r="E4" s="17"/>
      <c r="F4" s="18"/>
      <c r="G4" s="33"/>
      <c r="H4" s="19"/>
      <c r="I4" s="18"/>
      <c r="J4" s="20"/>
      <c r="K4" s="14"/>
    </row>
    <row r="5" spans="1:11" ht="18" customHeight="1" thickBot="1">
      <c r="A5" s="21" t="s">
        <v>91</v>
      </c>
      <c r="B5" s="31" t="s">
        <v>98</v>
      </c>
      <c r="C5" s="34"/>
      <c r="D5" s="22" t="s">
        <v>5</v>
      </c>
      <c r="E5" s="22" t="s">
        <v>93</v>
      </c>
      <c r="F5" s="22" t="s">
        <v>94</v>
      </c>
      <c r="G5" s="35" t="s">
        <v>95</v>
      </c>
      <c r="H5" s="23" t="s">
        <v>92</v>
      </c>
      <c r="I5" s="23"/>
      <c r="J5" s="24"/>
      <c r="K5" s="15"/>
    </row>
    <row r="6" spans="1:10" ht="12">
      <c r="A6" s="25" t="s">
        <v>103</v>
      </c>
      <c r="B6" s="25" t="s">
        <v>99</v>
      </c>
      <c r="C6" s="36" t="s">
        <v>105</v>
      </c>
      <c r="D6" s="49">
        <v>3</v>
      </c>
      <c r="E6" s="49">
        <v>15</v>
      </c>
      <c r="F6" s="49">
        <v>-1.1514600668257824</v>
      </c>
      <c r="G6" s="50">
        <v>-12</v>
      </c>
      <c r="H6" s="16"/>
      <c r="I6" s="41" t="s">
        <v>108</v>
      </c>
      <c r="J6" s="50">
        <f>D8+E8</f>
        <v>25</v>
      </c>
    </row>
    <row r="7" spans="1:10" ht="12">
      <c r="A7" s="26" t="s">
        <v>104</v>
      </c>
      <c r="B7" s="26"/>
      <c r="C7" s="37" t="s">
        <v>106</v>
      </c>
      <c r="D7" s="51">
        <v>20</v>
      </c>
      <c r="E7" s="51">
        <v>2</v>
      </c>
      <c r="F7" s="51">
        <v>66</v>
      </c>
      <c r="G7" s="52">
        <v>2</v>
      </c>
      <c r="H7" s="42"/>
      <c r="I7" s="43" t="s">
        <v>109</v>
      </c>
      <c r="J7" s="53">
        <f>-J6/(F8+G8)</f>
        <v>0.9000327214951045</v>
      </c>
    </row>
    <row r="8" spans="1:10" ht="12">
      <c r="A8" s="27"/>
      <c r="B8" s="26"/>
      <c r="C8" s="37" t="s">
        <v>7</v>
      </c>
      <c r="D8" s="51">
        <f>D6*D7/3.6</f>
        <v>16.666666666666668</v>
      </c>
      <c r="E8" s="51">
        <f>E6*E7/3.6</f>
        <v>8.333333333333334</v>
      </c>
      <c r="F8" s="51">
        <f>F6*F7/3.6</f>
        <v>-21.110101225139346</v>
      </c>
      <c r="G8" s="51">
        <f>G6*G7/3.6</f>
        <v>-6.666666666666666</v>
      </c>
      <c r="H8" s="42"/>
      <c r="I8" s="43" t="s">
        <v>1</v>
      </c>
      <c r="J8" s="55">
        <f>-SUM(D8:G8)*3600/SUM(D7:G7)</f>
        <v>111.07071567224048</v>
      </c>
    </row>
    <row r="9" spans="1:10" ht="12">
      <c r="A9" s="27"/>
      <c r="B9" s="26"/>
      <c r="C9" s="57" t="s">
        <v>8</v>
      </c>
      <c r="D9" s="38"/>
      <c r="E9" s="38"/>
      <c r="F9" s="38"/>
      <c r="G9" s="39"/>
      <c r="H9" s="42"/>
      <c r="I9" s="43" t="s">
        <v>2</v>
      </c>
      <c r="J9" s="54">
        <v>0.8</v>
      </c>
    </row>
    <row r="10" spans="1:10" ht="12">
      <c r="A10" s="27"/>
      <c r="B10" s="26"/>
      <c r="C10" s="37" t="s">
        <v>9</v>
      </c>
      <c r="D10" s="48">
        <v>100</v>
      </c>
      <c r="E10" s="48">
        <v>60</v>
      </c>
      <c r="F10" s="48"/>
      <c r="G10" s="48">
        <v>60</v>
      </c>
      <c r="H10" s="42"/>
      <c r="I10" s="43" t="s">
        <v>3</v>
      </c>
      <c r="J10" s="52">
        <f>J9*7.5</f>
        <v>6</v>
      </c>
    </row>
    <row r="11" spans="1:10" ht="12.75" thickBot="1">
      <c r="A11" s="27"/>
      <c r="B11" s="29"/>
      <c r="C11" s="40" t="s">
        <v>10</v>
      </c>
      <c r="D11" s="48">
        <v>5.6</v>
      </c>
      <c r="E11" s="48">
        <v>12</v>
      </c>
      <c r="F11" s="48"/>
      <c r="G11" s="48">
        <v>12</v>
      </c>
      <c r="H11" s="44"/>
      <c r="I11" s="45" t="s">
        <v>4</v>
      </c>
      <c r="J11" s="56">
        <f>J10*1000000/J6</f>
        <v>240000</v>
      </c>
    </row>
    <row r="12" spans="1:10" ht="12">
      <c r="A12" s="27"/>
      <c r="B12" s="25" t="s">
        <v>100</v>
      </c>
      <c r="C12" s="36" t="s">
        <v>105</v>
      </c>
      <c r="D12" s="49">
        <v>3</v>
      </c>
      <c r="E12" s="49">
        <v>20</v>
      </c>
      <c r="F12" s="49">
        <v>-1.0699743156293178</v>
      </c>
      <c r="G12" s="50">
        <v>-16</v>
      </c>
      <c r="H12" s="16"/>
      <c r="I12" s="41" t="s">
        <v>108</v>
      </c>
      <c r="J12" s="50">
        <f>D14+E14</f>
        <v>25</v>
      </c>
    </row>
    <row r="13" spans="1:10" ht="12">
      <c r="A13" s="27"/>
      <c r="B13" s="26" t="s">
        <v>101</v>
      </c>
      <c r="C13" s="37" t="s">
        <v>106</v>
      </c>
      <c r="D13" s="51">
        <v>10</v>
      </c>
      <c r="E13" s="51">
        <v>3</v>
      </c>
      <c r="F13" s="51">
        <v>75</v>
      </c>
      <c r="G13" s="52">
        <v>2</v>
      </c>
      <c r="H13" s="42"/>
      <c r="I13" s="43" t="s">
        <v>109</v>
      </c>
      <c r="J13" s="53">
        <f>-J12/(F14+G14)</f>
        <v>0.801795496845937</v>
      </c>
    </row>
    <row r="14" spans="1:10" ht="12">
      <c r="A14" s="27"/>
      <c r="B14" s="26"/>
      <c r="C14" s="37" t="s">
        <v>7</v>
      </c>
      <c r="D14" s="51">
        <f>D12*D13/3.6</f>
        <v>8.333333333333334</v>
      </c>
      <c r="E14" s="51">
        <f>E12*E13/3.6</f>
        <v>16.666666666666668</v>
      </c>
      <c r="F14" s="51">
        <f>F12*F13/3.6</f>
        <v>-22.291131575610784</v>
      </c>
      <c r="G14" s="51">
        <f>G12*G13/3.6</f>
        <v>-8.88888888888889</v>
      </c>
      <c r="H14" s="42"/>
      <c r="I14" s="43" t="s">
        <v>1</v>
      </c>
      <c r="J14" s="55">
        <f>-SUM(D14:G14)*3600/SUM(D13:G13)</f>
        <v>247.20081857998696</v>
      </c>
    </row>
    <row r="15" spans="1:10" ht="12">
      <c r="A15" s="27"/>
      <c r="B15" s="26"/>
      <c r="C15" s="57" t="s">
        <v>8</v>
      </c>
      <c r="D15" s="38"/>
      <c r="E15" s="38"/>
      <c r="F15" s="38"/>
      <c r="G15" s="39"/>
      <c r="H15" s="42"/>
      <c r="I15" s="43" t="s">
        <v>2</v>
      </c>
      <c r="J15" s="54">
        <v>0.15</v>
      </c>
    </row>
    <row r="16" spans="1:10" ht="12">
      <c r="A16" s="27"/>
      <c r="B16" s="26"/>
      <c r="C16" s="37" t="s">
        <v>9</v>
      </c>
      <c r="D16" s="48">
        <v>100</v>
      </c>
      <c r="E16" s="48">
        <v>80</v>
      </c>
      <c r="F16" s="48"/>
      <c r="G16" s="48">
        <v>80</v>
      </c>
      <c r="H16" s="42"/>
      <c r="I16" s="43" t="s">
        <v>3</v>
      </c>
      <c r="J16" s="52">
        <f>J15*7.5</f>
        <v>1.125</v>
      </c>
    </row>
    <row r="17" spans="1:10" ht="12.75" thickBot="1">
      <c r="A17" s="27"/>
      <c r="B17" s="29"/>
      <c r="C17" s="40" t="s">
        <v>10</v>
      </c>
      <c r="D17" s="48">
        <v>2.8</v>
      </c>
      <c r="E17" s="48">
        <v>24</v>
      </c>
      <c r="F17" s="48"/>
      <c r="G17" s="48">
        <v>16</v>
      </c>
      <c r="H17" s="44"/>
      <c r="I17" s="45" t="s">
        <v>4</v>
      </c>
      <c r="J17" s="56">
        <f>J16*1000000/J12</f>
        <v>45000</v>
      </c>
    </row>
    <row r="18" spans="1:10" ht="12">
      <c r="A18" s="27"/>
      <c r="B18" s="25" t="s">
        <v>102</v>
      </c>
      <c r="C18" s="36" t="s">
        <v>105</v>
      </c>
      <c r="D18" s="49">
        <v>3</v>
      </c>
      <c r="E18" s="49">
        <v>24</v>
      </c>
      <c r="F18" s="49">
        <v>-1.1110103826298316</v>
      </c>
      <c r="G18" s="50">
        <v>-19</v>
      </c>
      <c r="H18" s="16"/>
      <c r="I18" s="41" t="s">
        <v>108</v>
      </c>
      <c r="J18" s="50">
        <f>D20+E20</f>
        <v>25</v>
      </c>
    </row>
    <row r="19" spans="1:10" ht="12">
      <c r="A19" s="27"/>
      <c r="B19" s="26" t="s">
        <v>101</v>
      </c>
      <c r="C19" s="37" t="s">
        <v>106</v>
      </c>
      <c r="D19" s="51">
        <v>6</v>
      </c>
      <c r="E19" s="51">
        <v>3</v>
      </c>
      <c r="F19" s="51">
        <v>79</v>
      </c>
      <c r="G19" s="52">
        <v>2</v>
      </c>
      <c r="H19" s="42"/>
      <c r="I19" s="43" t="s">
        <v>109</v>
      </c>
      <c r="J19" s="53">
        <f>-J18/(F20+G20)</f>
        <v>0.7155929764153189</v>
      </c>
    </row>
    <row r="20" spans="1:10" ht="12">
      <c r="A20" s="27"/>
      <c r="B20" s="27"/>
      <c r="C20" s="37" t="s">
        <v>7</v>
      </c>
      <c r="D20" s="51">
        <f>D18*D19/3.6</f>
        <v>5</v>
      </c>
      <c r="E20" s="51">
        <f>E18*E19/3.6</f>
        <v>20</v>
      </c>
      <c r="F20" s="51">
        <f>F18*F19/3.6</f>
        <v>-24.380505618821303</v>
      </c>
      <c r="G20" s="51">
        <f>G18*G19/3.6</f>
        <v>-10.555555555555555</v>
      </c>
      <c r="H20" s="42"/>
      <c r="I20" s="43" t="s">
        <v>1</v>
      </c>
      <c r="J20" s="55">
        <f>-SUM(D20:G20)*3600/SUM(D19:G19)</f>
        <v>397.44244697507435</v>
      </c>
    </row>
    <row r="21" spans="1:10" ht="12">
      <c r="A21" s="27"/>
      <c r="B21" s="27"/>
      <c r="C21" s="57" t="s">
        <v>8</v>
      </c>
      <c r="D21" s="38"/>
      <c r="E21" s="38"/>
      <c r="F21" s="38"/>
      <c r="G21" s="39"/>
      <c r="H21" s="42"/>
      <c r="I21" s="43" t="s">
        <v>2</v>
      </c>
      <c r="J21" s="54">
        <v>0.05</v>
      </c>
    </row>
    <row r="22" spans="1:10" ht="12">
      <c r="A22" s="27"/>
      <c r="B22" s="27"/>
      <c r="C22" s="37" t="s">
        <v>9</v>
      </c>
      <c r="D22" s="48">
        <v>100</v>
      </c>
      <c r="E22" s="48">
        <v>96</v>
      </c>
      <c r="F22" s="48"/>
      <c r="G22" s="48">
        <v>95</v>
      </c>
      <c r="H22" s="42"/>
      <c r="I22" s="43" t="s">
        <v>3</v>
      </c>
      <c r="J22" s="52">
        <f>J21*7.5</f>
        <v>0.375</v>
      </c>
    </row>
    <row r="23" spans="1:10" ht="12.75" thickBot="1">
      <c r="A23" s="28"/>
      <c r="B23" s="28"/>
      <c r="C23" s="40" t="s">
        <v>10</v>
      </c>
      <c r="D23" s="48">
        <v>1.7</v>
      </c>
      <c r="E23" s="48">
        <v>29</v>
      </c>
      <c r="F23" s="48"/>
      <c r="G23" s="48">
        <v>19</v>
      </c>
      <c r="H23" s="44"/>
      <c r="I23" s="45" t="s">
        <v>4</v>
      </c>
      <c r="J23" s="56">
        <f>J22*1000000/J18</f>
        <v>15000</v>
      </c>
    </row>
    <row r="24" spans="1:10" ht="12">
      <c r="A24" s="25" t="s">
        <v>107</v>
      </c>
      <c r="B24" s="25" t="s">
        <v>99</v>
      </c>
      <c r="C24" s="36" t="s">
        <v>105</v>
      </c>
      <c r="D24" s="49">
        <v>3</v>
      </c>
      <c r="E24" s="49">
        <v>24</v>
      </c>
      <c r="F24" s="49">
        <v>-3.224527595085429</v>
      </c>
      <c r="G24" s="50">
        <v>-21</v>
      </c>
      <c r="H24" s="16"/>
      <c r="I24" s="41" t="s">
        <v>108</v>
      </c>
      <c r="J24" s="50">
        <f>D26+E26</f>
        <v>50</v>
      </c>
    </row>
    <row r="25" spans="1:10" ht="12">
      <c r="A25" s="26" t="s">
        <v>104</v>
      </c>
      <c r="B25" s="26"/>
      <c r="C25" s="37" t="s">
        <v>106</v>
      </c>
      <c r="D25" s="51">
        <v>36</v>
      </c>
      <c r="E25" s="51">
        <v>3</v>
      </c>
      <c r="F25" s="51">
        <v>49</v>
      </c>
      <c r="G25" s="52">
        <v>2</v>
      </c>
      <c r="H25" s="42"/>
      <c r="I25" s="43" t="s">
        <v>109</v>
      </c>
      <c r="J25" s="53">
        <f>-J24/(F26+G26)</f>
        <v>0.8999916653608483</v>
      </c>
    </row>
    <row r="26" spans="1:10" ht="12">
      <c r="A26" s="27"/>
      <c r="B26" s="26"/>
      <c r="C26" s="37" t="s">
        <v>7</v>
      </c>
      <c r="D26" s="51">
        <f>D24*D25/3.6</f>
        <v>30</v>
      </c>
      <c r="E26" s="51">
        <f>E24*E25/3.6</f>
        <v>20</v>
      </c>
      <c r="F26" s="51">
        <f>F24*F25/3.6</f>
        <v>-43.88940337755167</v>
      </c>
      <c r="G26" s="51">
        <f>G24*G25/3.6</f>
        <v>-11.666666666666666</v>
      </c>
      <c r="H26" s="42"/>
      <c r="I26" s="43" t="s">
        <v>1</v>
      </c>
      <c r="J26" s="55">
        <f>-SUM(D26:G26)*3600/SUM(D25:G25)</f>
        <v>222.24280176873359</v>
      </c>
    </row>
    <row r="27" spans="1:10" ht="12">
      <c r="A27" s="27"/>
      <c r="B27" s="26"/>
      <c r="C27" s="57" t="s">
        <v>8</v>
      </c>
      <c r="D27" s="38"/>
      <c r="E27" s="38"/>
      <c r="F27" s="38"/>
      <c r="G27" s="39"/>
      <c r="H27" s="42"/>
      <c r="I27" s="43" t="s">
        <v>2</v>
      </c>
      <c r="J27" s="54">
        <v>0.8</v>
      </c>
    </row>
    <row r="28" spans="1:10" ht="12">
      <c r="A28" s="27"/>
      <c r="B28" s="26"/>
      <c r="C28" s="37" t="s">
        <v>9</v>
      </c>
      <c r="D28" s="48">
        <v>100</v>
      </c>
      <c r="E28" s="48">
        <v>60</v>
      </c>
      <c r="F28" s="48"/>
      <c r="G28" s="48">
        <v>60</v>
      </c>
      <c r="H28" s="42"/>
      <c r="I28" s="43" t="s">
        <v>3</v>
      </c>
      <c r="J28" s="52">
        <f>J27*15</f>
        <v>12</v>
      </c>
    </row>
    <row r="29" spans="1:10" ht="12.75" thickBot="1">
      <c r="A29" s="27"/>
      <c r="B29" s="29"/>
      <c r="C29" s="40" t="s">
        <v>10</v>
      </c>
      <c r="D29" s="48">
        <v>6</v>
      </c>
      <c r="E29" s="48">
        <v>18</v>
      </c>
      <c r="F29" s="48"/>
      <c r="G29" s="48">
        <v>12</v>
      </c>
      <c r="H29" s="44"/>
      <c r="I29" s="45" t="s">
        <v>4</v>
      </c>
      <c r="J29" s="56">
        <f>J28*1000000/J24</f>
        <v>240000</v>
      </c>
    </row>
    <row r="30" spans="1:10" ht="12">
      <c r="A30" s="27"/>
      <c r="B30" s="25" t="s">
        <v>100</v>
      </c>
      <c r="C30" s="36" t="s">
        <v>105</v>
      </c>
      <c r="D30" s="49">
        <v>3</v>
      </c>
      <c r="E30" s="49">
        <v>32</v>
      </c>
      <c r="F30" s="49">
        <v>-2.7783825670736233</v>
      </c>
      <c r="G30" s="50">
        <v>-28</v>
      </c>
      <c r="H30" s="16"/>
      <c r="I30" s="41" t="s">
        <v>108</v>
      </c>
      <c r="J30" s="50">
        <f>D32+E32</f>
        <v>50</v>
      </c>
    </row>
    <row r="31" spans="1:10" ht="12">
      <c r="A31" s="27"/>
      <c r="B31" s="26" t="s">
        <v>101</v>
      </c>
      <c r="C31" s="37" t="s">
        <v>106</v>
      </c>
      <c r="D31" s="51">
        <v>28</v>
      </c>
      <c r="E31" s="51">
        <v>3</v>
      </c>
      <c r="F31" s="51">
        <v>57</v>
      </c>
      <c r="G31" s="52">
        <v>2</v>
      </c>
      <c r="H31" s="42"/>
      <c r="I31" s="43" t="s">
        <v>109</v>
      </c>
      <c r="J31" s="53">
        <f>-J30/(F32+G32)</f>
        <v>0.8396783224465099</v>
      </c>
    </row>
    <row r="32" spans="1:10" ht="12">
      <c r="A32" s="27"/>
      <c r="B32" s="26"/>
      <c r="C32" s="37" t="s">
        <v>7</v>
      </c>
      <c r="D32" s="51">
        <f>D30*D31/3.6</f>
        <v>23.333333333333332</v>
      </c>
      <c r="E32" s="51">
        <f>E30*E31/3.6</f>
        <v>26.666666666666664</v>
      </c>
      <c r="F32" s="51">
        <f>F30*F31/3.6</f>
        <v>-43.991057311999036</v>
      </c>
      <c r="G32" s="51">
        <f>G30*G31/3.6</f>
        <v>-15.555555555555555</v>
      </c>
      <c r="H32" s="42"/>
      <c r="I32" s="43" t="s">
        <v>1</v>
      </c>
      <c r="J32" s="55">
        <f>-SUM(D32:G32)*3600/SUM(D31:G31)</f>
        <v>381.86451470218367</v>
      </c>
    </row>
    <row r="33" spans="1:10" ht="12">
      <c r="A33" s="27"/>
      <c r="B33" s="26"/>
      <c r="C33" s="57" t="s">
        <v>8</v>
      </c>
      <c r="D33" s="38"/>
      <c r="E33" s="38"/>
      <c r="F33" s="38"/>
      <c r="G33" s="39"/>
      <c r="H33" s="42"/>
      <c r="I33" s="43" t="s">
        <v>2</v>
      </c>
      <c r="J33" s="54">
        <v>0.15</v>
      </c>
    </row>
    <row r="34" spans="1:10" ht="12">
      <c r="A34" s="27"/>
      <c r="B34" s="26"/>
      <c r="C34" s="37" t="s">
        <v>9</v>
      </c>
      <c r="D34" s="48">
        <v>100</v>
      </c>
      <c r="E34" s="48">
        <v>80</v>
      </c>
      <c r="F34" s="48"/>
      <c r="G34" s="48">
        <v>80</v>
      </c>
      <c r="H34" s="42"/>
      <c r="I34" s="43" t="s">
        <v>3</v>
      </c>
      <c r="J34" s="52">
        <f>J33*15</f>
        <v>2.25</v>
      </c>
    </row>
    <row r="35" spans="1:10" ht="12.75" thickBot="1">
      <c r="A35" s="27"/>
      <c r="B35" s="29"/>
      <c r="C35" s="40" t="s">
        <v>10</v>
      </c>
      <c r="D35" s="48">
        <v>4.7</v>
      </c>
      <c r="E35" s="48">
        <v>24</v>
      </c>
      <c r="F35" s="48"/>
      <c r="G35" s="48">
        <v>16</v>
      </c>
      <c r="H35" s="44"/>
      <c r="I35" s="45" t="s">
        <v>4</v>
      </c>
      <c r="J35" s="56">
        <f>J34*1000000/J30</f>
        <v>45000</v>
      </c>
    </row>
    <row r="36" spans="1:10" ht="12">
      <c r="A36" s="27"/>
      <c r="B36" s="25" t="s">
        <v>102</v>
      </c>
      <c r="C36" s="36" t="s">
        <v>105</v>
      </c>
      <c r="D36" s="49">
        <v>3</v>
      </c>
      <c r="E36" s="49">
        <v>38</v>
      </c>
      <c r="F36" s="49">
        <v>-2.6282079772404767</v>
      </c>
      <c r="G36" s="50">
        <v>-33</v>
      </c>
      <c r="H36" s="16"/>
      <c r="I36" s="41" t="s">
        <v>108</v>
      </c>
      <c r="J36" s="50">
        <f>D38+E38</f>
        <v>50</v>
      </c>
    </row>
    <row r="37" spans="1:10" ht="12">
      <c r="A37" s="27"/>
      <c r="B37" s="26" t="s">
        <v>101</v>
      </c>
      <c r="C37" s="37" t="s">
        <v>106</v>
      </c>
      <c r="D37" s="51">
        <v>22</v>
      </c>
      <c r="E37" s="51">
        <v>3</v>
      </c>
      <c r="F37" s="51">
        <v>63</v>
      </c>
      <c r="G37" s="52">
        <v>2</v>
      </c>
      <c r="H37" s="42"/>
      <c r="I37" s="43" t="s">
        <v>109</v>
      </c>
      <c r="J37" s="53">
        <f>-J36/(F38+G38)</f>
        <v>0.7772789192255437</v>
      </c>
    </row>
    <row r="38" spans="1:10" ht="12">
      <c r="A38" s="27"/>
      <c r="B38" s="27"/>
      <c r="C38" s="37" t="s">
        <v>7</v>
      </c>
      <c r="D38" s="51">
        <f>D36*D37/3.6</f>
        <v>18.333333333333332</v>
      </c>
      <c r="E38" s="51">
        <f>E36*E37/3.6</f>
        <v>31.666666666666664</v>
      </c>
      <c r="F38" s="51">
        <f>F36*F37/3.6</f>
        <v>-45.993639601708345</v>
      </c>
      <c r="G38" s="51">
        <f>G36*G37/3.6</f>
        <v>-18.333333333333332</v>
      </c>
      <c r="H38" s="42"/>
      <c r="I38" s="43" t="s">
        <v>1</v>
      </c>
      <c r="J38" s="55">
        <f>-SUM(D38:G38)*3600/SUM(D37:G37)</f>
        <v>573.0789174016671</v>
      </c>
    </row>
    <row r="39" spans="1:10" ht="12">
      <c r="A39" s="27"/>
      <c r="B39" s="27"/>
      <c r="C39" s="57" t="s">
        <v>8</v>
      </c>
      <c r="D39" s="38"/>
      <c r="E39" s="38"/>
      <c r="F39" s="38"/>
      <c r="G39" s="39"/>
      <c r="H39" s="42"/>
      <c r="I39" s="43" t="s">
        <v>2</v>
      </c>
      <c r="J39" s="54">
        <v>0.05</v>
      </c>
    </row>
    <row r="40" spans="1:10" ht="12">
      <c r="A40" s="27"/>
      <c r="B40" s="27"/>
      <c r="C40" s="37" t="s">
        <v>9</v>
      </c>
      <c r="D40" s="48">
        <v>100</v>
      </c>
      <c r="E40" s="48">
        <v>95</v>
      </c>
      <c r="F40" s="48"/>
      <c r="G40" s="48">
        <v>94.3</v>
      </c>
      <c r="H40" s="42"/>
      <c r="I40" s="43" t="s">
        <v>3</v>
      </c>
      <c r="J40" s="52">
        <f>J39*15</f>
        <v>0.75</v>
      </c>
    </row>
    <row r="41" spans="1:10" ht="12.75" thickBot="1">
      <c r="A41" s="28"/>
      <c r="B41" s="28"/>
      <c r="C41" s="40" t="s">
        <v>10</v>
      </c>
      <c r="D41" s="58">
        <v>3.7</v>
      </c>
      <c r="E41" s="58">
        <v>28.5</v>
      </c>
      <c r="F41" s="58"/>
      <c r="G41" s="59">
        <v>18.9</v>
      </c>
      <c r="H41" s="44"/>
      <c r="I41" s="45" t="s">
        <v>4</v>
      </c>
      <c r="J41" s="56">
        <f>J40*1000000/J36</f>
        <v>15000</v>
      </c>
    </row>
  </sheetData>
  <sheetProtection sheet="1" objects="1" scenarios="1"/>
  <printOptions/>
  <pageMargins left="0.59" right="0.56" top="0.54" bottom="0.5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J. Haskins</dc:creator>
  <cp:keywords/>
  <dc:description>Color-coded &amp; locked 4/16/03</dc:description>
  <cp:lastModifiedBy>Gary L Hunt</cp:lastModifiedBy>
  <cp:lastPrinted>2003-04-15T03:20:16Z</cp:lastPrinted>
  <dcterms:created xsi:type="dcterms:W3CDTF">2003-04-06T00:21:20Z</dcterms:created>
  <dcterms:modified xsi:type="dcterms:W3CDTF">2003-09-30T07:14:58Z</dcterms:modified>
  <cp:category/>
  <cp:version/>
  <cp:contentType/>
  <cp:contentStatus/>
</cp:coreProperties>
</file>